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mor-hafs-01\homeareas$\Tom.Gallon\Desktop\"/>
    </mc:Choice>
  </mc:AlternateContent>
  <xr:revisionPtr revIDLastSave="0" documentId="13_ncr:1_{5DA857A9-A1D5-4B5F-B362-634A6C283F45}" xr6:coauthVersionLast="44" xr6:coauthVersionMax="44" xr10:uidLastSave="{00000000-0000-0000-0000-000000000000}"/>
  <bookViews>
    <workbookView xWindow="-110" yWindow="-110" windowWidth="19420" windowHeight="10420" tabRatio="932" firstSheet="5" activeTab="5" xr2:uid="{00000000-000D-0000-FFFF-FFFF00000000}"/>
  </bookViews>
  <sheets>
    <sheet name="Tom Intro" sheetId="101" state="hidden" r:id="rId1"/>
    <sheet name="Tom Dashboard" sheetId="104" state="hidden" r:id="rId2"/>
    <sheet name="Tom Scores  " sheetId="103" state="hidden" r:id="rId3"/>
    <sheet name="Tom Summary" sheetId="100" state="hidden" r:id="rId4"/>
    <sheet name="Sheet6" sheetId="94" state="hidden" r:id="rId5"/>
    <sheet name="Introduction" sheetId="4" r:id="rId6"/>
    <sheet name="Assessment" sheetId="2" r:id="rId7"/>
    <sheet name="Summary" sheetId="3" r:id="rId8"/>
    <sheet name="Dashboard" sheetId="5"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5" l="1"/>
  <c r="B2" i="5"/>
  <c r="B3" i="3"/>
  <c r="B2" i="3" l="1"/>
  <c r="C52" i="5"/>
  <c r="I10" i="3"/>
  <c r="XEO94" i="2"/>
  <c r="XEO93" i="2"/>
  <c r="XEO92" i="2"/>
  <c r="XEO91" i="2"/>
  <c r="XEH94" i="2"/>
  <c r="XEH93" i="2"/>
  <c r="XEH92" i="2"/>
  <c r="XEH91" i="2"/>
  <c r="XEO105" i="2"/>
  <c r="XEO104" i="2"/>
  <c r="XEO103" i="2"/>
  <c r="XEO102" i="2"/>
  <c r="XEH105" i="2"/>
  <c r="XEH104" i="2"/>
  <c r="XEH103" i="2"/>
  <c r="XEH102" i="2"/>
  <c r="C67" i="5" l="1"/>
  <c r="C36" i="5"/>
  <c r="C20" i="5"/>
  <c r="C4" i="5"/>
  <c r="I11" i="3" l="1"/>
  <c r="I9" i="3"/>
  <c r="XEO116" i="2"/>
  <c r="XEO115" i="2"/>
  <c r="XEO114" i="2"/>
  <c r="XEO113" i="2"/>
  <c r="I7" i="3"/>
  <c r="I8" i="3"/>
  <c r="XEO81" i="2"/>
  <c r="XEO80" i="2"/>
  <c r="XEO79" i="2"/>
  <c r="XEO78" i="2"/>
  <c r="XEH81" i="2"/>
  <c r="XEH80" i="2"/>
  <c r="XEH79" i="2"/>
  <c r="XEH78" i="2"/>
  <c r="B11" i="3"/>
  <c r="XEK82" i="2"/>
  <c r="XEK81" i="2"/>
  <c r="XEK80" i="2"/>
  <c r="XEK79" i="2"/>
  <c r="XEK73" i="2"/>
  <c r="XEH82" i="2" l="1"/>
  <c r="B23" i="103"/>
  <c r="B22" i="103"/>
  <c r="B21" i="103"/>
  <c r="B20" i="103"/>
  <c r="B19" i="103"/>
  <c r="B18" i="103"/>
  <c r="B17" i="103"/>
  <c r="B16" i="103"/>
  <c r="B15" i="103"/>
  <c r="B14" i="103"/>
  <c r="B13" i="103"/>
  <c r="B12" i="103"/>
  <c r="B11" i="103"/>
  <c r="B10" i="103"/>
  <c r="B9" i="103"/>
  <c r="B8" i="103"/>
  <c r="G22" i="100"/>
  <c r="E8" i="3" l="1"/>
  <c r="C8" i="3"/>
  <c r="G8" i="3"/>
  <c r="F8" i="3"/>
  <c r="D8" i="3"/>
  <c r="G22" i="94"/>
  <c r="XEH116" i="2" l="1"/>
  <c r="XEH115" i="2"/>
  <c r="XEH114" i="2"/>
  <c r="XEH113" i="2"/>
  <c r="XEO226" i="2" l="1"/>
  <c r="XEO225" i="2"/>
  <c r="XEO224" i="2"/>
  <c r="XEO223" i="2"/>
  <c r="XEH226" i="2"/>
  <c r="XEH225" i="2"/>
  <c r="XEH224" i="2"/>
  <c r="XEH223" i="2"/>
  <c r="XEO215" i="2"/>
  <c r="XEO214" i="2"/>
  <c r="XEO213" i="2"/>
  <c r="XEO212" i="2"/>
  <c r="XEO126" i="2"/>
  <c r="XEO125" i="2"/>
  <c r="XEO124" i="2"/>
  <c r="XEO123" i="2"/>
  <c r="XEO66" i="2"/>
  <c r="XEO65" i="2"/>
  <c r="XEO64" i="2"/>
  <c r="XEO63" i="2"/>
  <c r="XEH66" i="2"/>
  <c r="XEH65" i="2"/>
  <c r="XEH64" i="2"/>
  <c r="XEH63" i="2"/>
  <c r="XEO179" i="2" l="1"/>
  <c r="XEO178" i="2"/>
  <c r="XEO177" i="2"/>
  <c r="XEO176" i="2"/>
  <c r="XEH179" i="2"/>
  <c r="XEH178" i="2"/>
  <c r="XEH177" i="2"/>
  <c r="XEH176" i="2"/>
  <c r="XEO157" i="2"/>
  <c r="XEO156" i="2"/>
  <c r="XEO155" i="2"/>
  <c r="XEO154" i="2"/>
  <c r="XEH157" i="2"/>
  <c r="XEH156" i="2"/>
  <c r="XEH155" i="2"/>
  <c r="XEH154" i="2"/>
  <c r="XEO163" i="2"/>
  <c r="XEV233" i="2" l="1"/>
  <c r="XEV234" i="2"/>
  <c r="XEV235" i="2"/>
  <c r="XEV236" i="2"/>
  <c r="XEO203" i="2" l="1"/>
  <c r="XEO202" i="2"/>
  <c r="XEO201" i="2"/>
  <c r="XEO200" i="2"/>
  <c r="XEO191" i="2"/>
  <c r="XEO190" i="2"/>
  <c r="XEO189" i="2"/>
  <c r="XEO188" i="2"/>
  <c r="XEO166" i="2"/>
  <c r="XEO165" i="2"/>
  <c r="XEO164" i="2"/>
  <c r="XEO145" i="2"/>
  <c r="XEO144" i="2"/>
  <c r="XEO143" i="2"/>
  <c r="XEO142" i="2"/>
  <c r="XEO136" i="2"/>
  <c r="XEO135" i="2"/>
  <c r="XEO134" i="2"/>
  <c r="XEO133" i="2"/>
  <c r="XEO72" i="2"/>
  <c r="XEO71" i="2"/>
  <c r="XEO70" i="2"/>
  <c r="XEO69" i="2"/>
  <c r="XEK227" i="2"/>
  <c r="XEK226" i="2"/>
  <c r="XEK225" i="2"/>
  <c r="XEK224" i="2"/>
  <c r="XEK223" i="2"/>
  <c r="XEK216" i="2"/>
  <c r="XEK215" i="2"/>
  <c r="XEH215" i="2"/>
  <c r="XEK214" i="2"/>
  <c r="XEH214" i="2"/>
  <c r="XEK213" i="2"/>
  <c r="XEH213" i="2"/>
  <c r="XEK212" i="2"/>
  <c r="XEH212" i="2"/>
  <c r="XEK200" i="2"/>
  <c r="XEK201" i="2"/>
  <c r="XEK202" i="2"/>
  <c r="XEK203" i="2"/>
  <c r="XEK204" i="2"/>
  <c r="XEK188" i="2"/>
  <c r="XEH203" i="2"/>
  <c r="XEH202" i="2"/>
  <c r="XEH201" i="2"/>
  <c r="XEH200" i="2"/>
  <c r="XEW233" i="2" l="1"/>
  <c r="XEW235" i="2"/>
  <c r="XEW234" i="2"/>
  <c r="XEW236" i="2"/>
  <c r="XEH216" i="2"/>
  <c r="XEH227" i="2"/>
  <c r="XEH204" i="2"/>
  <c r="XEK191" i="2"/>
  <c r="XEK190" i="2"/>
  <c r="XEK189" i="2"/>
  <c r="XEK179" i="2"/>
  <c r="XEK178" i="2"/>
  <c r="XEK177" i="2"/>
  <c r="XEK176" i="2"/>
  <c r="XEK166" i="2"/>
  <c r="XEK165" i="2"/>
  <c r="XEK164" i="2"/>
  <c r="XEK163" i="2"/>
  <c r="XEK157" i="2"/>
  <c r="XEK156" i="2"/>
  <c r="XEK155" i="2"/>
  <c r="XEK154" i="2"/>
  <c r="XEK145" i="2"/>
  <c r="XEK144" i="2"/>
  <c r="XEK143" i="2"/>
  <c r="XEK142" i="2"/>
  <c r="XEK136" i="2"/>
  <c r="XEK135" i="2"/>
  <c r="XEK134" i="2"/>
  <c r="XEK133" i="2"/>
  <c r="XEK126" i="2"/>
  <c r="XEK125" i="2"/>
  <c r="XEK124" i="2"/>
  <c r="XEK123" i="2"/>
  <c r="XEK116" i="2"/>
  <c r="XEK115" i="2"/>
  <c r="XEK114" i="2"/>
  <c r="XEK113" i="2"/>
  <c r="XEK105" i="2"/>
  <c r="XEK104" i="2"/>
  <c r="XEK103" i="2"/>
  <c r="XEK102" i="2"/>
  <c r="XEK94" i="2"/>
  <c r="XEK93" i="2"/>
  <c r="XEK92" i="2"/>
  <c r="XEK91" i="2"/>
  <c r="XEK72" i="2"/>
  <c r="XEK71" i="2"/>
  <c r="XEK70" i="2"/>
  <c r="XEK69" i="2"/>
  <c r="XEK64" i="2"/>
  <c r="XEK66" i="2"/>
  <c r="XEK65" i="2"/>
  <c r="XEK63" i="2"/>
  <c r="F19" i="100" l="1"/>
  <c r="F19" i="94"/>
  <c r="G23" i="103"/>
  <c r="E23" i="103"/>
  <c r="C23" i="103"/>
  <c r="F23" i="103"/>
  <c r="D23" i="103"/>
  <c r="F21" i="103"/>
  <c r="D21" i="103"/>
  <c r="G21" i="103"/>
  <c r="E21" i="103"/>
  <c r="C21" i="103"/>
  <c r="G22" i="103"/>
  <c r="E22" i="103"/>
  <c r="F22" i="103"/>
  <c r="D22" i="103"/>
  <c r="C22" i="103"/>
  <c r="XEH191" i="2"/>
  <c r="XEH190" i="2"/>
  <c r="XEH189" i="2"/>
  <c r="XEH188" i="2"/>
  <c r="XEK192" i="2"/>
  <c r="XEH192" i="2" l="1"/>
  <c r="XEK180" i="2"/>
  <c r="XEH166" i="2"/>
  <c r="XEH165" i="2"/>
  <c r="XEH164" i="2"/>
  <c r="XEH163" i="2"/>
  <c r="XEK167" i="2"/>
  <c r="XEK158" i="2"/>
  <c r="F20" i="103" l="1"/>
  <c r="D20" i="103"/>
  <c r="G20" i="103"/>
  <c r="E20" i="103"/>
  <c r="C20" i="103"/>
  <c r="XEH158" i="2"/>
  <c r="XEH180" i="2"/>
  <c r="XEH167" i="2"/>
  <c r="XEH145" i="2"/>
  <c r="XEH144" i="2"/>
  <c r="XEH143" i="2"/>
  <c r="XEH142" i="2"/>
  <c r="XEK146" i="2"/>
  <c r="XEK137" i="2"/>
  <c r="XEH136" i="2"/>
  <c r="XEH135" i="2"/>
  <c r="XEH134" i="2"/>
  <c r="XEH133" i="2"/>
  <c r="XEH126" i="2"/>
  <c r="XEH125" i="2"/>
  <c r="XEH124" i="2"/>
  <c r="XEH123" i="2"/>
  <c r="XEK127" i="2"/>
  <c r="XEK117" i="2"/>
  <c r="B10" i="3"/>
  <c r="XEK106" i="2"/>
  <c r="B9" i="3"/>
  <c r="XEK95" i="2"/>
  <c r="B7" i="3"/>
  <c r="XEH72" i="2"/>
  <c r="XEH71" i="2"/>
  <c r="XEH70" i="2"/>
  <c r="XEH69" i="2"/>
  <c r="XEK67" i="2"/>
  <c r="F19" i="103" l="1"/>
  <c r="D19" i="103"/>
  <c r="G19" i="103"/>
  <c r="E19" i="103"/>
  <c r="C19" i="103"/>
  <c r="F18" i="103"/>
  <c r="D18" i="103"/>
  <c r="G18" i="103"/>
  <c r="E18" i="103"/>
  <c r="C18" i="103"/>
  <c r="F17" i="103"/>
  <c r="D17" i="103"/>
  <c r="G17" i="103"/>
  <c r="E17" i="103"/>
  <c r="C17" i="103"/>
  <c r="XEH146" i="2"/>
  <c r="XEH137" i="2"/>
  <c r="XEH117" i="2"/>
  <c r="XEH127" i="2"/>
  <c r="XEH106" i="2"/>
  <c r="XEH95" i="2"/>
  <c r="XEH73" i="2"/>
  <c r="D7" i="3" s="1"/>
  <c r="XEH67" i="2"/>
  <c r="G11" i="3" l="1"/>
  <c r="E11" i="3"/>
  <c r="C11" i="3"/>
  <c r="F11" i="3"/>
  <c r="D11" i="3"/>
  <c r="G9" i="3"/>
  <c r="E9" i="3"/>
  <c r="C9" i="3"/>
  <c r="F9" i="3"/>
  <c r="D9" i="3"/>
  <c r="G10" i="3"/>
  <c r="E10" i="3"/>
  <c r="C10" i="3"/>
  <c r="F10" i="3"/>
  <c r="D10" i="3"/>
  <c r="F8" i="103"/>
  <c r="D8" i="103"/>
  <c r="G8" i="103"/>
  <c r="E8" i="103"/>
  <c r="C8" i="103"/>
  <c r="G10" i="103"/>
  <c r="E10" i="103"/>
  <c r="C10" i="103"/>
  <c r="F10" i="103"/>
  <c r="D10" i="103"/>
  <c r="F13" i="103"/>
  <c r="D13" i="103"/>
  <c r="G13" i="103"/>
  <c r="E13" i="103"/>
  <c r="C13" i="103"/>
  <c r="F16" i="103"/>
  <c r="D16" i="103"/>
  <c r="G16" i="103"/>
  <c r="E16" i="103"/>
  <c r="C16" i="103"/>
  <c r="G11" i="103"/>
  <c r="E11" i="103"/>
  <c r="C11" i="103"/>
  <c r="F11" i="103"/>
  <c r="D11" i="103"/>
  <c r="F14" i="103"/>
  <c r="D14" i="103"/>
  <c r="G14" i="103"/>
  <c r="E14" i="103"/>
  <c r="C14" i="103"/>
  <c r="F15" i="103"/>
  <c r="D15" i="103"/>
  <c r="G15" i="103"/>
  <c r="E15" i="103"/>
  <c r="C15" i="103"/>
  <c r="F9" i="103"/>
  <c r="D9" i="103"/>
  <c r="G9" i="103"/>
  <c r="E9" i="103"/>
  <c r="C9" i="103"/>
  <c r="E19" i="100"/>
  <c r="G19" i="100" s="1"/>
  <c r="E19" i="94"/>
  <c r="G19" i="94" s="1"/>
  <c r="F12" i="103"/>
  <c r="D12" i="103"/>
  <c r="E12" i="103"/>
  <c r="G12" i="103"/>
  <c r="C12" i="103"/>
  <c r="F7" i="3"/>
  <c r="G7" i="3"/>
  <c r="E7" i="3"/>
  <c r="C7" i="3"/>
  <c r="F18" i="100" l="1"/>
  <c r="F18" i="94"/>
</calcChain>
</file>

<file path=xl/sharedStrings.xml><?xml version="1.0" encoding="utf-8"?>
<sst xmlns="http://schemas.openxmlformats.org/spreadsheetml/2006/main" count="352" uniqueCount="121">
  <si>
    <t>Development Opportunities</t>
  </si>
  <si>
    <t>Highly Competent Everything is good</t>
  </si>
  <si>
    <t>Bottom Quartile Performance</t>
  </si>
  <si>
    <t>Below expected levels</t>
  </si>
  <si>
    <t xml:space="preserve">At or above mid point </t>
  </si>
  <si>
    <t xml:space="preserve">top quartile </t>
  </si>
  <si>
    <t>top Performer</t>
  </si>
  <si>
    <t xml:space="preserve">Area For Improvement </t>
  </si>
  <si>
    <t>Competent Minor Development Opportunities</t>
  </si>
  <si>
    <t>Summary</t>
  </si>
  <si>
    <t>Assessment of Competencies</t>
  </si>
  <si>
    <t>Exceptional Performance</t>
  </si>
  <si>
    <t>COMPETENCY - the participant has demonstrated the ability to:</t>
  </si>
  <si>
    <t>Highly Competent</t>
  </si>
  <si>
    <t>Competent Minor Issues</t>
  </si>
  <si>
    <t xml:space="preserve">Areas for Improvement </t>
  </si>
  <si>
    <t>DASHBOARD DIAGNOSTIC</t>
  </si>
  <si>
    <t>y</t>
  </si>
  <si>
    <t>See suggested Courses</t>
  </si>
  <si>
    <t>Suggested Programmes</t>
  </si>
  <si>
    <t xml:space="preserve">Overall competent </t>
  </si>
  <si>
    <t>SAFEGUARDING</t>
  </si>
  <si>
    <t>SELF MOTIVATION</t>
  </si>
  <si>
    <t>SELF CONFIDENCE</t>
  </si>
  <si>
    <t>BEHAVIOUR</t>
  </si>
  <si>
    <t>COMMUNICATING</t>
  </si>
  <si>
    <t>TEAM MEMBERSHIP</t>
  </si>
  <si>
    <t>INFLUENCING</t>
  </si>
  <si>
    <t>CUSTOMER FOCUS</t>
  </si>
  <si>
    <t>Overview</t>
  </si>
  <si>
    <t>Imagine your future career as a building,  regardless of your choices you will need a foundation capable of providing stability and upon which growth can be built; that’s what competencies provide.</t>
  </si>
  <si>
    <t xml:space="preserve">Competency based learning is a development technique that can be applied in any industry or environment. </t>
  </si>
  <si>
    <t xml:space="preserve">This assessment looks at 12 key competencies important accross all business and industry sectors. </t>
  </si>
  <si>
    <t>Version 1 
Last Updated 1 March 2018</t>
  </si>
  <si>
    <t>Tom Gallon</t>
  </si>
  <si>
    <t>To ensure each Competency is fairly assessed this model employs a "gold medal" methodology i.e. each sub-part is scored 1-4; 1 being an area for improvement and 4 being outstanding. The scores are than aggregated and ranked on a quartile basis</t>
  </si>
  <si>
    <t xml:space="preserve">               Area for Improvement an overall competency score in the bottom quartile</t>
  </si>
  <si>
    <t xml:space="preserve">               Development Opportunity an overall competency score below the midpoint</t>
  </si>
  <si>
    <t xml:space="preserve">               Competent Minor Development Opportunities an overall score above the midpoint</t>
  </si>
  <si>
    <t xml:space="preserve">               Few Issues a score in the upper quartile i.e. at least 75% of the available ranking</t>
  </si>
  <si>
    <t xml:space="preserve">               Exceptional Performance no problems what so ever </t>
  </si>
  <si>
    <t xml:space="preserve">Ready to Learn </t>
  </si>
  <si>
    <t xml:space="preserve">Benchmark </t>
  </si>
  <si>
    <t>Actual</t>
  </si>
  <si>
    <t xml:space="preserve">Target </t>
  </si>
  <si>
    <t xml:space="preserve">Varience </t>
  </si>
  <si>
    <t xml:space="preserve">John Smith </t>
  </si>
  <si>
    <t xml:space="preserve">Attendance </t>
  </si>
  <si>
    <t>Behaviour (Warnings in class)</t>
  </si>
  <si>
    <t>Punctuality</t>
  </si>
  <si>
    <t xml:space="preserve">Exclusion days </t>
  </si>
  <si>
    <t xml:space="preserve">Attitude Assessment </t>
  </si>
  <si>
    <t xml:space="preserve">Ready to Work </t>
  </si>
  <si>
    <t>Voluntary Activity</t>
  </si>
  <si>
    <t xml:space="preserve">Part Time Work </t>
  </si>
  <si>
    <t xml:space="preserve">Ready to live a fulfilling Life </t>
  </si>
  <si>
    <t>Organisation and Planning</t>
  </si>
  <si>
    <t>Term One</t>
  </si>
  <si>
    <t>Term Two</t>
  </si>
  <si>
    <t xml:space="preserve">Term Three </t>
  </si>
  <si>
    <t xml:space="preserve">End Point Assessment </t>
  </si>
  <si>
    <t xml:space="preserve">Area for improvement </t>
  </si>
  <si>
    <t>Some things to work on</t>
  </si>
  <si>
    <t>Well done  - some development opportunities</t>
  </si>
  <si>
    <t>Exceptional performance</t>
  </si>
  <si>
    <t>Good placement well done</t>
  </si>
  <si>
    <t>Body language</t>
  </si>
  <si>
    <t>Eye contact</t>
  </si>
  <si>
    <t>Tone of voice</t>
  </si>
  <si>
    <t>Pace of delivery</t>
  </si>
  <si>
    <t>Level of preparation</t>
  </si>
  <si>
    <t>Use of visual aids</t>
  </si>
  <si>
    <t xml:space="preserve">Style of language </t>
  </si>
  <si>
    <t>To what extent was input from all group members evident?</t>
  </si>
  <si>
    <t>To what extent was it evident that group members were organised?</t>
  </si>
  <si>
    <t>To what extent was it clear that team members supported each other?</t>
  </si>
  <si>
    <t>KEY SKILLS</t>
  </si>
  <si>
    <t>TEAMWORK</t>
  </si>
  <si>
    <t>Y</t>
  </si>
  <si>
    <t>To what extent did the student(s) provide feedback to employers regarding the importance of accessibility to the workplace?</t>
  </si>
  <si>
    <t>To what extent did the student(s) provide additional useful information to you as the employer?</t>
  </si>
  <si>
    <t>PRESENTATION TRAVEL PLAN</t>
  </si>
  <si>
    <t>Strategic thinking - not used</t>
  </si>
  <si>
    <t xml:space="preserve">Additional Comments </t>
  </si>
  <si>
    <t>To what extent did the student(s) identify relevant company values?</t>
  </si>
  <si>
    <t>To what extent did the student(s) successfully communicate how they would demonstrate the identified company values?</t>
  </si>
  <si>
    <t>To what extent did the student(s) provide examples to support their ability to demonstrate values?</t>
  </si>
  <si>
    <t>Being an Effective Employee</t>
  </si>
  <si>
    <t>To what extent did the student(s) successfully address the company workplace challenge?</t>
  </si>
  <si>
    <t>To what extent did the student(s) use appropriate terminology and vocabulary?</t>
  </si>
  <si>
    <t>To what extent was the use of research / supporting evidence apparent?</t>
  </si>
  <si>
    <t>WB Challenge</t>
  </si>
  <si>
    <t>Student/ group name:</t>
  </si>
  <si>
    <t>School / College:</t>
  </si>
  <si>
    <t>Employer:</t>
  </si>
  <si>
    <t xml:space="preserve">Date: </t>
  </si>
  <si>
    <t>The participant has demonstrated the ability to:</t>
  </si>
  <si>
    <t>John Smith</t>
  </si>
  <si>
    <t>Module 8: Work place challenge (presentation content)</t>
  </si>
  <si>
    <r>
      <t xml:space="preserve">Each end point is made up of a series of sub parts. To form a judgement on a participant's effectiveness simply place a "Y" in the relevant box. </t>
    </r>
    <r>
      <rPr>
        <b/>
        <sz val="11"/>
        <color theme="1"/>
        <rFont val="Calibri"/>
        <family val="2"/>
        <scheme val="minor"/>
      </rPr>
      <t xml:space="preserve">NOTE please only place one "Y" per line. </t>
    </r>
  </si>
  <si>
    <r>
      <t xml:space="preserve"> Module 2  Travel Plan (presentation content)                                                                                     </t>
    </r>
    <r>
      <rPr>
        <i/>
        <sz val="11"/>
        <color theme="1"/>
        <rFont val="Calibri"/>
        <family val="2"/>
        <scheme val="minor"/>
      </rPr>
      <t>Only complete where student has completed module</t>
    </r>
    <r>
      <rPr>
        <b/>
        <sz val="11"/>
        <color theme="1"/>
        <rFont val="Calibri"/>
        <family val="2"/>
        <scheme val="minor"/>
      </rPr>
      <t xml:space="preserve">                                      </t>
    </r>
  </si>
  <si>
    <r>
      <t xml:space="preserve"> Module 5: Being an effective employee (presentation content)                                                </t>
    </r>
    <r>
      <rPr>
        <i/>
        <sz val="11"/>
        <color theme="1"/>
        <rFont val="Calibri"/>
        <family val="2"/>
        <scheme val="minor"/>
      </rPr>
      <t xml:space="preserve"> Only complete where student has completed module</t>
    </r>
  </si>
  <si>
    <t>Key skills demonstrated: Communication</t>
  </si>
  <si>
    <t>Key skills demonstrated: Teamwork</t>
  </si>
  <si>
    <t xml:space="preserve">Additional comments  </t>
  </si>
  <si>
    <t xml:space="preserve">Additional comments </t>
  </si>
  <si>
    <t>Additional comments</t>
  </si>
  <si>
    <t>How creative / innovative were students’ solutions to the workplace challenge?</t>
  </si>
  <si>
    <t xml:space="preserve">To what extent did the student(s) summarise their travel plan and share their findings? </t>
  </si>
  <si>
    <t>Students may have completed some or all of assessed modules forming part of the final presentation. Leave the assessments blank for modules not completed or being assessed.</t>
  </si>
  <si>
    <t>Please provide feedback using the assessment statements. You may also wish to include qualitative statements where applicable to support students to develop their skills in the future use the additional comments sections.</t>
  </si>
  <si>
    <t xml:space="preserve">Enter text here </t>
  </si>
  <si>
    <t xml:space="preserve"> </t>
  </si>
  <si>
    <t>Suggested use:</t>
  </si>
  <si>
    <t>1. Complete details above</t>
  </si>
  <si>
    <t xml:space="preserve">3. Save a copy for the student / group </t>
  </si>
  <si>
    <r>
      <t xml:space="preserve">2. Click </t>
    </r>
    <r>
      <rPr>
        <b/>
        <sz val="11"/>
        <color theme="1"/>
        <rFont val="Arial"/>
        <family val="2"/>
      </rPr>
      <t>Begin Assessmen</t>
    </r>
    <r>
      <rPr>
        <sz val="11"/>
        <color theme="1"/>
        <rFont val="Arial"/>
        <family val="2"/>
      </rPr>
      <t>t and enter your responses</t>
    </r>
  </si>
  <si>
    <t>Enter text here</t>
  </si>
  <si>
    <t xml:space="preserve">Final presentation assessment </t>
  </si>
  <si>
    <t>NELEP</t>
  </si>
  <si>
    <r>
      <t xml:space="preserve">4. Student can print the </t>
    </r>
    <r>
      <rPr>
        <b/>
        <sz val="11"/>
        <color theme="1"/>
        <rFont val="Arial"/>
        <family val="2"/>
      </rPr>
      <t>summary</t>
    </r>
    <r>
      <rPr>
        <sz val="11"/>
        <color theme="1"/>
        <rFont val="Arial"/>
        <family val="2"/>
      </rPr>
      <t xml:space="preserve"> and </t>
    </r>
    <r>
      <rPr>
        <b/>
        <sz val="11"/>
        <color theme="1"/>
        <rFont val="Arial"/>
        <family val="2"/>
      </rPr>
      <t>dashboard</t>
    </r>
    <r>
      <rPr>
        <sz val="11"/>
        <color theme="1"/>
        <rFont val="Arial"/>
        <family val="2"/>
      </rPr>
      <t xml:space="preserve"> for their record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</si>
</sst>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sz val="11"/>
      <color theme="1"/>
      <name val="Verdana"/>
      <family val="2"/>
    </font>
    <font>
      <sz val="11"/>
      <color theme="1"/>
      <name val="Arial"/>
      <family val="2"/>
    </font>
    <font>
      <sz val="18"/>
      <color theme="0"/>
      <name val="Verdana"/>
      <family val="2"/>
    </font>
    <font>
      <sz val="11"/>
      <name val="Calibri"/>
      <family val="2"/>
      <scheme val="minor"/>
    </font>
    <font>
      <b/>
      <u/>
      <sz val="12"/>
      <name val="Calibri"/>
      <family val="2"/>
      <scheme val="minor"/>
    </font>
    <font>
      <sz val="12"/>
      <name val="Calibri"/>
      <family val="2"/>
      <scheme val="minor"/>
    </font>
    <font>
      <b/>
      <sz val="18"/>
      <color theme="1"/>
      <name val="Calibri"/>
      <family val="2"/>
      <scheme val="minor"/>
    </font>
    <font>
      <b/>
      <sz val="11"/>
      <color rgb="FF9C6500"/>
      <name val="Calibri"/>
      <family val="2"/>
      <scheme val="minor"/>
    </font>
    <font>
      <b/>
      <sz val="11"/>
      <color rgb="FF006100"/>
      <name val="Calibri"/>
      <family val="2"/>
      <scheme val="minor"/>
    </font>
    <font>
      <b/>
      <sz val="11"/>
      <color theme="1"/>
      <name val="Arial"/>
      <family val="2"/>
    </font>
    <font>
      <sz val="14"/>
      <name val="Calibri"/>
      <family val="2"/>
      <scheme val="minor"/>
    </font>
    <font>
      <b/>
      <u/>
      <sz val="26"/>
      <color theme="1"/>
      <name val="Calibri"/>
      <family val="2"/>
      <scheme val="minor"/>
    </font>
    <font>
      <u/>
      <sz val="11"/>
      <color theme="10"/>
      <name val="Calibri"/>
      <family val="2"/>
      <scheme val="minor"/>
    </font>
    <font>
      <sz val="12"/>
      <color theme="1"/>
      <name val="Calibri"/>
      <family val="2"/>
      <scheme val="minor"/>
    </font>
    <font>
      <sz val="12"/>
      <color theme="1"/>
      <name val="Times New Roman"/>
      <family val="1"/>
    </font>
    <font>
      <b/>
      <sz val="11"/>
      <color rgb="FFFA7D00"/>
      <name val="Calibri"/>
      <family val="2"/>
      <scheme val="minor"/>
    </font>
    <font>
      <sz val="12"/>
      <color rgb="FF000000"/>
      <name val="Calibri"/>
      <family val="2"/>
      <scheme val="minor"/>
    </font>
    <font>
      <sz val="11"/>
      <color rgb="FFFF0000"/>
      <name val="Calibri"/>
      <family val="2"/>
      <scheme val="minor"/>
    </font>
    <font>
      <sz val="18"/>
      <color theme="1"/>
      <name val="Verdana"/>
      <family val="2"/>
    </font>
    <font>
      <b/>
      <sz val="16"/>
      <color theme="1"/>
      <name val="Calibri"/>
      <family val="2"/>
      <scheme val="minor"/>
    </font>
    <font>
      <sz val="11"/>
      <name val="Arial"/>
      <family val="2"/>
    </font>
    <font>
      <sz val="11"/>
      <color rgb="FF000000"/>
      <name val="Arial"/>
      <family val="2"/>
    </font>
    <font>
      <sz val="11"/>
      <color rgb="FF000000"/>
      <name val="Verdana"/>
      <family val="2"/>
    </font>
    <font>
      <i/>
      <sz val="11"/>
      <color theme="1"/>
      <name val="Calibri"/>
      <family val="2"/>
      <scheme val="minor"/>
    </font>
    <font>
      <b/>
      <sz val="14"/>
      <color theme="1"/>
      <name val="Calibri"/>
      <family val="2"/>
      <scheme val="minor"/>
    </font>
    <font>
      <b/>
      <u/>
      <sz val="11"/>
      <color theme="1"/>
      <name val="Arial"/>
      <family val="2"/>
    </font>
    <font>
      <i/>
      <sz val="11"/>
      <color theme="1"/>
      <name val="Arial"/>
      <family val="2"/>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0000"/>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rgb="FFF2F2F2"/>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499984740745262"/>
        <bgColor indexed="64"/>
      </patternFill>
    </fill>
    <fill>
      <patternFill patternType="solid">
        <fgColor theme="0" tint="-4.9989318521683403E-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7" fillId="0" borderId="0" applyNumberFormat="0" applyFill="0" applyBorder="0" applyAlignment="0" applyProtection="0"/>
    <xf numFmtId="0" fontId="20" fillId="9" borderId="8" applyNumberFormat="0" applyAlignment="0" applyProtection="0"/>
  </cellStyleXfs>
  <cellXfs count="122">
    <xf numFmtId="0" fontId="0" fillId="0" borderId="0" xfId="0"/>
    <xf numFmtId="0" fontId="0" fillId="0" borderId="0" xfId="0" applyAlignment="1">
      <alignment wrapText="1"/>
    </xf>
    <xf numFmtId="0" fontId="0" fillId="0" borderId="3" xfId="0" applyBorder="1"/>
    <xf numFmtId="0" fontId="0" fillId="0" borderId="0" xfId="0" applyBorder="1"/>
    <xf numFmtId="0" fontId="0" fillId="0" borderId="0" xfId="0" applyFont="1"/>
    <xf numFmtId="0" fontId="0" fillId="0" borderId="3" xfId="0" applyBorder="1" applyAlignment="1">
      <alignment wrapText="1"/>
    </xf>
    <xf numFmtId="0" fontId="0" fillId="0" borderId="3" xfId="0" applyFont="1" applyFill="1" applyBorder="1" applyAlignment="1">
      <alignment wrapText="1"/>
    </xf>
    <xf numFmtId="0" fontId="7" fillId="0" borderId="3" xfId="0" applyFont="1" applyBorder="1" applyAlignment="1">
      <alignment horizontal="center" vertical="center"/>
    </xf>
    <xf numFmtId="0" fontId="0" fillId="0" borderId="3" xfId="0" applyFont="1" applyBorder="1" applyAlignment="1">
      <alignment wrapText="1"/>
    </xf>
    <xf numFmtId="0" fontId="0" fillId="0" borderId="0" xfId="0" applyAlignment="1">
      <alignment wrapText="1"/>
    </xf>
    <xf numFmtId="0" fontId="8" fillId="0" borderId="0" xfId="0" applyFont="1" applyAlignment="1">
      <alignment wrapText="1"/>
    </xf>
    <xf numFmtId="0" fontId="14" fillId="0" borderId="0" xfId="0" applyFont="1" applyAlignment="1">
      <alignment horizontal="center" vertical="center"/>
    </xf>
    <xf numFmtId="0" fontId="14" fillId="0" borderId="0" xfId="0" applyFont="1"/>
    <xf numFmtId="0" fontId="0" fillId="0" borderId="3" xfId="0" applyBorder="1" applyAlignment="1">
      <alignment vertical="center" wrapText="1"/>
    </xf>
    <xf numFmtId="0" fontId="16" fillId="0" borderId="0" xfId="0" applyFont="1"/>
    <xf numFmtId="0" fontId="1" fillId="0" borderId="0" xfId="1" applyFont="1" applyFill="1" applyBorder="1" applyAlignment="1" applyProtection="1">
      <alignment vertical="top" wrapText="1"/>
      <protection locked="0"/>
    </xf>
    <xf numFmtId="0" fontId="3" fillId="0" borderId="0" xfId="3" applyFont="1" applyFill="1" applyBorder="1" applyAlignment="1" applyProtection="1">
      <alignment horizontal="justify" vertical="top" wrapText="1"/>
      <protection locked="0"/>
    </xf>
    <xf numFmtId="0" fontId="2" fillId="0" borderId="0" xfId="2" applyFon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6" fillId="0" borderId="0" xfId="0" applyFont="1" applyBorder="1" applyAlignment="1" applyProtection="1">
      <alignment vertical="center" wrapText="1"/>
      <protection locked="0"/>
    </xf>
    <xf numFmtId="0" fontId="13" fillId="6" borderId="0" xfId="1" applyFont="1" applyFill="1" applyBorder="1" applyAlignment="1" applyProtection="1">
      <alignment vertical="top" wrapText="1"/>
      <protection locked="0"/>
    </xf>
    <xf numFmtId="0" fontId="12" fillId="6" borderId="0" xfId="3" applyFont="1" applyFill="1" applyBorder="1" applyAlignment="1" applyProtection="1">
      <alignment horizontal="left" vertical="top" wrapText="1"/>
      <protection locked="0"/>
    </xf>
    <xf numFmtId="0" fontId="5" fillId="0" borderId="0" xfId="0" applyFont="1" applyProtection="1">
      <protection locked="0"/>
    </xf>
    <xf numFmtId="0" fontId="0" fillId="0" borderId="0" xfId="0" applyFont="1" applyProtection="1">
      <protection locked="0"/>
    </xf>
    <xf numFmtId="0" fontId="5" fillId="0" borderId="0" xfId="0" applyFont="1" applyProtection="1"/>
    <xf numFmtId="0" fontId="6" fillId="0" borderId="0" xfId="0" applyFont="1" applyBorder="1" applyAlignment="1" applyProtection="1">
      <alignment vertical="center" wrapText="1"/>
    </xf>
    <xf numFmtId="0" fontId="4" fillId="0" borderId="0" xfId="0" applyFont="1" applyProtection="1"/>
    <xf numFmtId="0" fontId="0" fillId="0" borderId="0" xfId="0" applyFont="1" applyProtection="1"/>
    <xf numFmtId="0" fontId="17" fillId="0" borderId="0" xfId="4" applyAlignment="1">
      <alignment horizontal="center" vertical="center"/>
    </xf>
    <xf numFmtId="0" fontId="11" fillId="0" borderId="0" xfId="0" applyFont="1" applyBorder="1" applyAlignment="1">
      <alignment horizontal="center"/>
    </xf>
    <xf numFmtId="0" fontId="9" fillId="0" borderId="0" xfId="0" applyFont="1" applyBorder="1" applyAlignment="1">
      <alignment vertical="center" wrapText="1"/>
    </xf>
    <xf numFmtId="0" fontId="15" fillId="0" borderId="0" xfId="0" applyFont="1" applyBorder="1" applyAlignment="1">
      <alignment vertical="center" wrapText="1"/>
    </xf>
    <xf numFmtId="0" fontId="10" fillId="0" borderId="0" xfId="0" applyFont="1" applyBorder="1" applyAlignment="1">
      <alignment vertical="center" wrapText="1"/>
    </xf>
    <xf numFmtId="0" fontId="8" fillId="0" borderId="0" xfId="0" applyFont="1" applyBorder="1" applyAlignment="1">
      <alignment wrapText="1"/>
    </xf>
    <xf numFmtId="0" fontId="0" fillId="0" borderId="0" xfId="0" applyBorder="1" applyAlignment="1">
      <alignment wrapText="1"/>
    </xf>
    <xf numFmtId="0" fontId="0" fillId="8" borderId="0" xfId="0" applyFill="1" applyAlignment="1">
      <alignment vertical="center"/>
    </xf>
    <xf numFmtId="0" fontId="18" fillId="0" borderId="0" xfId="0" applyFont="1"/>
    <xf numFmtId="0" fontId="19" fillId="0" borderId="0" xfId="0" applyFont="1" applyAlignment="1">
      <alignment vertical="center"/>
    </xf>
    <xf numFmtId="0" fontId="0" fillId="5" borderId="7" xfId="0" applyFont="1" applyFill="1" applyBorder="1" applyAlignment="1">
      <alignment vertical="center" wrapText="1"/>
    </xf>
    <xf numFmtId="0" fontId="2" fillId="3" borderId="6" xfId="2" applyFont="1" applyFill="1" applyBorder="1" applyAlignment="1">
      <alignment vertical="center" wrapText="1"/>
    </xf>
    <xf numFmtId="0" fontId="3" fillId="4" borderId="6" xfId="3" applyFont="1" applyFill="1" applyBorder="1" applyAlignment="1">
      <alignment horizontal="left" vertical="center" wrapText="1"/>
    </xf>
    <xf numFmtId="0" fontId="1" fillId="2" borderId="3" xfId="1" applyBorder="1" applyAlignment="1">
      <alignment vertical="center" wrapText="1"/>
    </xf>
    <xf numFmtId="0" fontId="0" fillId="0" borderId="3" xfId="0" applyFont="1" applyFill="1" applyBorder="1" applyAlignment="1">
      <alignment vertical="center" wrapText="1"/>
    </xf>
    <xf numFmtId="0" fontId="0" fillId="0" borderId="3" xfId="0" applyNumberFormat="1" applyBorder="1"/>
    <xf numFmtId="0" fontId="10" fillId="0" borderId="1" xfId="0" applyFont="1" applyBorder="1" applyAlignment="1">
      <alignment vertical="center" wrapText="1"/>
    </xf>
    <xf numFmtId="0" fontId="21" fillId="0" borderId="0" xfId="0" applyFont="1" applyAlignment="1">
      <alignment vertical="center"/>
    </xf>
    <xf numFmtId="10" fontId="22" fillId="0" borderId="0" xfId="0" applyNumberFormat="1" applyFont="1"/>
    <xf numFmtId="0" fontId="0" fillId="11" borderId="0" xfId="0" applyFill="1" applyAlignment="1"/>
    <xf numFmtId="0" fontId="0" fillId="11" borderId="0" xfId="0" applyFill="1"/>
    <xf numFmtId="10" fontId="22" fillId="11" borderId="0" xfId="0" applyNumberFormat="1" applyFont="1" applyFill="1"/>
    <xf numFmtId="0" fontId="0" fillId="10" borderId="0" xfId="0" applyFill="1"/>
    <xf numFmtId="0" fontId="0" fillId="12" borderId="0" xfId="0" applyFill="1"/>
    <xf numFmtId="0" fontId="23" fillId="0" borderId="3" xfId="0" applyFont="1" applyBorder="1" applyAlignment="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lignment vertical="center" wrapText="1"/>
    </xf>
    <xf numFmtId="0" fontId="1" fillId="2" borderId="0" xfId="1" applyAlignment="1">
      <alignment wrapText="1"/>
    </xf>
    <xf numFmtId="0" fontId="4" fillId="13" borderId="5" xfId="0" applyFont="1" applyFill="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wrapText="1"/>
    </xf>
    <xf numFmtId="0" fontId="10" fillId="0" borderId="3" xfId="0" applyFont="1" applyBorder="1" applyAlignment="1">
      <alignment vertical="center" wrapText="1"/>
    </xf>
    <xf numFmtId="0" fontId="11" fillId="0" borderId="11" xfId="0" applyFont="1" applyBorder="1" applyAlignment="1">
      <alignment horizontal="center"/>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21" fillId="0" borderId="0" xfId="0" applyFont="1" applyBorder="1" applyAlignment="1">
      <alignment vertical="center"/>
    </xf>
    <xf numFmtId="0" fontId="19" fillId="0" borderId="0" xfId="0" applyFont="1" applyBorder="1" applyAlignment="1">
      <alignment vertical="center"/>
    </xf>
    <xf numFmtId="0" fontId="24" fillId="0" borderId="0" xfId="0" applyFont="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8" fillId="0" borderId="3" xfId="0" applyFont="1" applyBorder="1" applyAlignment="1">
      <alignment horizontal="center" vertical="center"/>
    </xf>
    <xf numFmtId="0" fontId="0" fillId="0" borderId="0" xfId="0" applyFont="1" applyBorder="1"/>
    <xf numFmtId="0" fontId="0" fillId="0" borderId="0" xfId="0" applyFont="1" applyBorder="1" applyProtection="1">
      <protection locked="0"/>
    </xf>
    <xf numFmtId="0" fontId="25" fillId="14" borderId="3" xfId="0" applyFont="1" applyFill="1" applyBorder="1" applyAlignment="1">
      <alignment horizontal="left" vertical="center" wrapText="1"/>
    </xf>
    <xf numFmtId="0" fontId="0" fillId="0" borderId="3" xfId="0" applyFont="1" applyBorder="1" applyAlignment="1">
      <alignment horizontal="center" vertical="center"/>
    </xf>
    <xf numFmtId="0" fontId="25" fillId="6" borderId="3" xfId="0" applyFont="1" applyFill="1" applyBorder="1" applyAlignment="1">
      <alignment horizontal="left" vertical="center" wrapText="1"/>
    </xf>
    <xf numFmtId="0" fontId="6" fillId="14" borderId="3" xfId="0" applyFont="1" applyFill="1" applyBorder="1" applyAlignment="1">
      <alignment vertical="center" wrapText="1"/>
    </xf>
    <xf numFmtId="0" fontId="6" fillId="14" borderId="3" xfId="0" applyFont="1" applyFill="1" applyBorder="1"/>
    <xf numFmtId="0" fontId="6" fillId="0" borderId="0" xfId="0" applyFont="1" applyBorder="1"/>
    <xf numFmtId="0" fontId="2" fillId="3" borderId="0" xfId="2" applyFont="1" applyBorder="1" applyAlignment="1" applyProtection="1">
      <alignment vertical="center"/>
      <protection locked="0"/>
    </xf>
    <xf numFmtId="0" fontId="0" fillId="0" borderId="0" xfId="0" applyFont="1" applyBorder="1" applyProtection="1"/>
    <xf numFmtId="0" fontId="6" fillId="0" borderId="0" xfId="0" applyFont="1" applyBorder="1" applyAlignment="1" applyProtection="1">
      <alignment wrapText="1"/>
    </xf>
    <xf numFmtId="0" fontId="20" fillId="9" borderId="8" xfId="5" applyFont="1" applyProtection="1"/>
    <xf numFmtId="0" fontId="27" fillId="0" borderId="0" xfId="0" applyFont="1" applyProtection="1"/>
    <xf numFmtId="0" fontId="27" fillId="0" borderId="0" xfId="0" applyFont="1" applyProtection="1">
      <protection locked="0"/>
    </xf>
    <xf numFmtId="0" fontId="20" fillId="9" borderId="8" xfId="5" applyFont="1" applyProtection="1">
      <protection locked="0"/>
    </xf>
    <xf numFmtId="0" fontId="0" fillId="6" borderId="0" xfId="0" applyFont="1" applyFill="1" applyProtection="1">
      <protection locked="0"/>
    </xf>
    <xf numFmtId="0" fontId="6" fillId="10" borderId="0" xfId="0" applyFont="1" applyFill="1" applyBorder="1" applyAlignment="1" applyProtection="1">
      <alignment vertical="center" wrapText="1"/>
    </xf>
    <xf numFmtId="0" fontId="0" fillId="10" borderId="0" xfId="0" applyFont="1" applyFill="1" applyBorder="1" applyProtection="1"/>
    <xf numFmtId="0" fontId="0" fillId="10" borderId="0" xfId="0" applyFont="1" applyFill="1" applyProtection="1">
      <protection locked="0"/>
    </xf>
    <xf numFmtId="0" fontId="6" fillId="10" borderId="0" xfId="0" applyFont="1" applyFill="1" applyBorder="1" applyAlignment="1" applyProtection="1">
      <alignment wrapText="1"/>
    </xf>
    <xf numFmtId="0" fontId="0" fillId="0" borderId="0" xfId="0" applyFont="1" applyBorder="1" applyAlignment="1">
      <alignment horizontal="center" vertical="center"/>
    </xf>
    <xf numFmtId="0" fontId="6" fillId="0" borderId="0" xfId="0" applyFont="1" applyBorder="1" applyAlignment="1">
      <alignment horizontal="center" vertical="center" wrapText="1"/>
    </xf>
    <xf numFmtId="0" fontId="4" fillId="13" borderId="3" xfId="0" applyFont="1" applyFill="1" applyBorder="1" applyAlignment="1">
      <alignment horizontal="center" vertical="center" wrapText="1"/>
    </xf>
    <xf numFmtId="0" fontId="6" fillId="0" borderId="3" xfId="0" applyFont="1" applyBorder="1" applyAlignment="1">
      <alignment vertical="center" wrapText="1"/>
    </xf>
    <xf numFmtId="0" fontId="26" fillId="0" borderId="3" xfId="0" applyFont="1" applyBorder="1" applyAlignment="1">
      <alignment vertical="center" wrapText="1"/>
    </xf>
    <xf numFmtId="0" fontId="1" fillId="2" borderId="3" xfId="1" applyFont="1" applyFill="1" applyBorder="1" applyAlignment="1">
      <alignment horizontal="center" vertical="center" wrapText="1"/>
    </xf>
    <xf numFmtId="0" fontId="3" fillId="7" borderId="3" xfId="3" applyFont="1" applyFill="1" applyBorder="1" applyAlignment="1">
      <alignment horizontal="center" vertical="center" wrapText="1"/>
    </xf>
    <xf numFmtId="0" fontId="2" fillId="3" borderId="3" xfId="2"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0" borderId="0" xfId="0" applyFont="1" applyAlignment="1">
      <alignment horizontal="center" vertical="center"/>
    </xf>
    <xf numFmtId="0" fontId="1" fillId="2" borderId="6" xfId="1" applyFont="1" applyFill="1" applyBorder="1" applyAlignment="1">
      <alignment horizontal="center" vertical="center" wrapText="1"/>
    </xf>
    <xf numFmtId="0" fontId="3" fillId="7" borderId="6" xfId="3" applyFont="1" applyFill="1" applyBorder="1" applyAlignment="1">
      <alignment horizontal="center" vertical="center" wrapText="1"/>
    </xf>
    <xf numFmtId="0" fontId="2" fillId="3" borderId="6" xfId="2" applyFont="1" applyFill="1" applyBorder="1" applyAlignment="1">
      <alignment horizontal="center" vertical="center" wrapText="1"/>
    </xf>
    <xf numFmtId="0" fontId="0" fillId="5" borderId="7" xfId="0" applyFont="1" applyFill="1" applyBorder="1" applyAlignment="1">
      <alignment horizontal="center" vertical="center" wrapText="1"/>
    </xf>
    <xf numFmtId="0" fontId="29" fillId="0" borderId="0" xfId="0" applyFont="1" applyBorder="1" applyAlignment="1">
      <alignment wrapText="1"/>
    </xf>
    <xf numFmtId="0" fontId="6" fillId="0" borderId="3" xfId="0" applyFont="1" applyBorder="1" applyAlignment="1">
      <alignment horizontal="center" vertical="center"/>
    </xf>
    <xf numFmtId="0" fontId="25" fillId="14" borderId="3" xfId="0" applyFont="1" applyFill="1" applyBorder="1" applyAlignment="1">
      <alignment horizontal="left" vertical="center"/>
    </xf>
    <xf numFmtId="0" fontId="6" fillId="0" borderId="0" xfId="0" applyFont="1" applyAlignment="1">
      <alignment vertical="center" wrapText="1"/>
    </xf>
    <xf numFmtId="0" fontId="6" fillId="0" borderId="0" xfId="0" applyFont="1"/>
    <xf numFmtId="0" fontId="30" fillId="0" borderId="0" xfId="0" applyFont="1"/>
    <xf numFmtId="0" fontId="29" fillId="0" borderId="0" xfId="0" applyFont="1" applyAlignment="1">
      <alignment horizontal="left" vertical="center" wrapText="1"/>
    </xf>
    <xf numFmtId="0" fontId="0" fillId="0" borderId="0" xfId="0" applyBorder="1" applyAlignment="1">
      <alignment vertical="top" wrapText="1"/>
    </xf>
    <xf numFmtId="0" fontId="0" fillId="0" borderId="0" xfId="0" applyBorder="1" applyAlignment="1">
      <alignment vertical="top"/>
    </xf>
    <xf numFmtId="0" fontId="0" fillId="0" borderId="0" xfId="0" applyAlignment="1"/>
    <xf numFmtId="0" fontId="9" fillId="0" borderId="0" xfId="0" applyFont="1" applyBorder="1" applyAlignment="1">
      <alignment vertical="center" wrapText="1"/>
    </xf>
    <xf numFmtId="0" fontId="0" fillId="0" borderId="0" xfId="0" applyBorder="1" applyAlignment="1"/>
    <xf numFmtId="0" fontId="31" fillId="14" borderId="3" xfId="0" applyFont="1" applyFill="1" applyBorder="1" applyAlignment="1">
      <alignment horizontal="center" vertical="center"/>
    </xf>
    <xf numFmtId="0" fontId="31" fillId="14" borderId="3" xfId="0" applyFont="1" applyFill="1" applyBorder="1" applyAlignment="1">
      <alignment horizontal="center" vertical="center" wrapText="1"/>
    </xf>
    <xf numFmtId="0" fontId="6" fillId="14" borderId="3" xfId="0" applyFont="1" applyFill="1" applyBorder="1" applyAlignment="1">
      <alignment horizontal="center" vertical="center"/>
    </xf>
    <xf numFmtId="0" fontId="31" fillId="0" borderId="3"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cellXfs>
  <cellStyles count="6">
    <cellStyle name="Bad" xfId="2" builtinId="27"/>
    <cellStyle name="Calculation" xfId="5" builtinId="22"/>
    <cellStyle name="Good" xfId="1" builtinId="26"/>
    <cellStyle name="Hyperlink" xfId="4" builtinId="8"/>
    <cellStyle name="Neutral" xfId="3" builtinId="28"/>
    <cellStyle name="Normal" xfId="0" builtinId="0"/>
  </cellStyles>
  <dxfs count="82">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alignment horizontal="center" vertical="center" textRotation="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dxf>
    <dxf>
      <border outline="0">
        <bottom style="thin">
          <color indexed="64"/>
        </bottom>
      </border>
    </dxf>
    <dxf>
      <font>
        <strike val="0"/>
        <outline val="0"/>
        <shadow val="0"/>
        <u val="none"/>
        <vertAlign val="baseline"/>
        <sz val="11"/>
      </font>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dxf>
    <dxf>
      <border outline="0">
        <bottom style="thin">
          <color indexed="64"/>
        </bottom>
      </border>
    </dxf>
    <dxf>
      <font>
        <strike val="0"/>
        <outline val="0"/>
        <shadow val="0"/>
        <u val="none"/>
        <vertAlign val="baseline"/>
        <sz val="11"/>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Arial"/>
        <family val="2"/>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strike val="0"/>
        <outline val="0"/>
        <shadow val="0"/>
        <u val="none"/>
        <vertAlign val="baseline"/>
        <sz val="11"/>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Arial"/>
        <family val="2"/>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strike val="0"/>
        <outline val="0"/>
        <shadow val="0"/>
        <u val="none"/>
        <vertAlign val="baseline"/>
        <sz val="11"/>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font>
    </dxf>
    <dxf>
      <border outline="0">
        <bottom style="thin">
          <color indexed="64"/>
        </bottom>
      </border>
    </dxf>
    <dxf>
      <font>
        <strike val="0"/>
        <outline val="0"/>
        <shadow val="0"/>
        <u val="none"/>
        <vertAlign val="baseline"/>
        <sz val="11"/>
      </font>
      <border diagonalUp="0" diagonalDown="0">
        <left style="thin">
          <color indexed="64"/>
        </left>
        <right style="thin">
          <color indexed="64"/>
        </right>
        <top/>
        <bottom/>
        <vertical style="thin">
          <color indexed="64"/>
        </vertical>
        <horizontal style="thin">
          <color indexed="64"/>
        </horizontal>
      </border>
    </dxf>
    <dxf>
      <fill>
        <patternFill>
          <bgColor theme="3" tint="0.59996337778862885"/>
        </patternFill>
      </fill>
    </dxf>
    <dxf>
      <font>
        <color rgb="FF9C6500"/>
      </font>
      <fill>
        <patternFill>
          <bgColor rgb="FFFFEB9C"/>
        </patternFill>
      </fill>
    </dxf>
    <dxf>
      <fill>
        <patternFill>
          <bgColor theme="3" tint="0.59996337778862885"/>
        </patternFill>
      </fill>
    </dxf>
    <dxf>
      <font>
        <color rgb="FF9C6500"/>
      </font>
      <fill>
        <patternFill>
          <bgColor rgb="FFFFEB9C"/>
        </patternFill>
      </fill>
    </dxf>
    <dxf>
      <fill>
        <patternFill>
          <bgColor theme="3" tint="0.59996337778862885"/>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0000"/>
        </patternFill>
      </fill>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theme="5" tint="0.39994506668294322"/>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8"/>
        <color theme="0"/>
        <name val="Verdan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0"/>
        <name val="Verdan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0"/>
        <name val="Verdan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0"/>
        <name val="Verdan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8"/>
        <color theme="0"/>
        <name val="Verdana"/>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Concern for Order</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964D-4B94-AF89-50A827367454}"/>
              </c:ext>
            </c:extLst>
          </c:dPt>
          <c:dPt>
            <c:idx val="1"/>
            <c:bubble3D val="0"/>
            <c:spPr>
              <a:solidFill>
                <a:schemeClr val="accent1">
                  <a:lumMod val="60000"/>
                  <a:lumOff val="40000"/>
                </a:schemeClr>
              </a:solidFill>
            </c:spPr>
            <c:extLst>
              <c:ext xmlns:c16="http://schemas.microsoft.com/office/drawing/2014/chart" uri="{C3380CC4-5D6E-409C-BE32-E72D297353CC}">
                <c16:uniqueId val="{00000003-964D-4B94-AF89-50A827367454}"/>
              </c:ext>
            </c:extLst>
          </c:dPt>
          <c:dPt>
            <c:idx val="2"/>
            <c:bubble3D val="0"/>
            <c:spPr>
              <a:solidFill>
                <a:schemeClr val="accent6">
                  <a:lumMod val="60000"/>
                  <a:lumOff val="40000"/>
                </a:schemeClr>
              </a:solidFill>
            </c:spPr>
            <c:extLst>
              <c:ext xmlns:c16="http://schemas.microsoft.com/office/drawing/2014/chart" uri="{C3380CC4-5D6E-409C-BE32-E72D297353CC}">
                <c16:uniqueId val="{00000005-964D-4B94-AF89-50A827367454}"/>
              </c:ext>
            </c:extLst>
          </c:dPt>
          <c:dPt>
            <c:idx val="3"/>
            <c:bubble3D val="0"/>
            <c:spPr>
              <a:solidFill>
                <a:schemeClr val="accent2"/>
              </a:solidFill>
            </c:spPr>
            <c:extLst>
              <c:ext xmlns:c16="http://schemas.microsoft.com/office/drawing/2014/chart" uri="{C3380CC4-5D6E-409C-BE32-E72D297353CC}">
                <c16:uniqueId val="{00000007-964D-4B94-AF89-50A827367454}"/>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Assessment!$XEN$69:$XEN$72</c:f>
              <c:strCache>
                <c:ptCount val="4"/>
                <c:pt idx="0">
                  <c:v>Highly Competent</c:v>
                </c:pt>
                <c:pt idx="1">
                  <c:v>Competent Minor Issues</c:v>
                </c:pt>
                <c:pt idx="2">
                  <c:v>Development Opportunities</c:v>
                </c:pt>
                <c:pt idx="3">
                  <c:v>Areas for Improvement </c:v>
                </c:pt>
              </c:strCache>
            </c:strRef>
          </c:cat>
          <c:val>
            <c:numRef>
              <c:f>Assessment!$XEO$69:$XEO$72</c:f>
              <c:numCache>
                <c:formatCode>General</c:formatCode>
                <c:ptCount val="4"/>
                <c:pt idx="0">
                  <c:v>4</c:v>
                </c:pt>
                <c:pt idx="1">
                  <c:v>2</c:v>
                </c:pt>
                <c:pt idx="2">
                  <c:v>0</c:v>
                </c:pt>
                <c:pt idx="3">
                  <c:v>0</c:v>
                </c:pt>
              </c:numCache>
            </c:numRef>
          </c:val>
          <c:extLst>
            <c:ext xmlns:c16="http://schemas.microsoft.com/office/drawing/2014/chart" uri="{C3380CC4-5D6E-409C-BE32-E72D297353CC}">
              <c16:uniqueId val="{00000008-964D-4B94-AF89-50A82736745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spPr>
    <a:ln w="3175" cmpd="dbl">
      <a:solidFill>
        <a:schemeClr val="tx1">
          <a:tint val="75000"/>
          <a:shade val="95000"/>
          <a:satMod val="105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Organisation &amp; Planning</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EE46-4BFB-B81B-C7FC0DD741F0}"/>
              </c:ext>
            </c:extLst>
          </c:dPt>
          <c:dPt>
            <c:idx val="1"/>
            <c:bubble3D val="0"/>
            <c:spPr>
              <a:solidFill>
                <a:schemeClr val="accent1">
                  <a:lumMod val="60000"/>
                  <a:lumOff val="40000"/>
                </a:schemeClr>
              </a:solidFill>
            </c:spPr>
            <c:extLst>
              <c:ext xmlns:c16="http://schemas.microsoft.com/office/drawing/2014/chart" uri="{C3380CC4-5D6E-409C-BE32-E72D297353CC}">
                <c16:uniqueId val="{00000003-EE46-4BFB-B81B-C7FC0DD741F0}"/>
              </c:ext>
            </c:extLst>
          </c:dPt>
          <c:dPt>
            <c:idx val="2"/>
            <c:bubble3D val="0"/>
            <c:spPr>
              <a:solidFill>
                <a:schemeClr val="accent6">
                  <a:lumMod val="60000"/>
                  <a:lumOff val="40000"/>
                </a:schemeClr>
              </a:solidFill>
            </c:spPr>
            <c:extLst>
              <c:ext xmlns:c16="http://schemas.microsoft.com/office/drawing/2014/chart" uri="{C3380CC4-5D6E-409C-BE32-E72D297353CC}">
                <c16:uniqueId val="{00000005-EE46-4BFB-B81B-C7FC0DD741F0}"/>
              </c:ext>
            </c:extLst>
          </c:dPt>
          <c:dPt>
            <c:idx val="3"/>
            <c:bubble3D val="0"/>
            <c:spPr>
              <a:solidFill>
                <a:schemeClr val="accent2"/>
              </a:solidFill>
            </c:spPr>
            <c:extLst>
              <c:ext xmlns:c16="http://schemas.microsoft.com/office/drawing/2014/chart" uri="{C3380CC4-5D6E-409C-BE32-E72D297353CC}">
                <c16:uniqueId val="{00000007-EE46-4BFB-B81B-C7FC0DD741F0}"/>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Assessment!$XEN$78:$XEN$81</c:f>
              <c:strCache>
                <c:ptCount val="4"/>
                <c:pt idx="0">
                  <c:v>Highly Competent</c:v>
                </c:pt>
                <c:pt idx="1">
                  <c:v>Competent Minor Issues</c:v>
                </c:pt>
                <c:pt idx="2">
                  <c:v>Development Opportunities</c:v>
                </c:pt>
                <c:pt idx="3">
                  <c:v>Areas for Improvement </c:v>
                </c:pt>
              </c:strCache>
            </c:strRef>
          </c:cat>
          <c:val>
            <c:numRef>
              <c:f>Assessment!$XEO$78:$XEO$81</c:f>
              <c:numCache>
                <c:formatCode>General</c:formatCode>
                <c:ptCount val="4"/>
                <c:pt idx="0">
                  <c:v>1</c:v>
                </c:pt>
                <c:pt idx="1">
                  <c:v>2</c:v>
                </c:pt>
                <c:pt idx="2">
                  <c:v>0</c:v>
                </c:pt>
                <c:pt idx="3">
                  <c:v>0</c:v>
                </c:pt>
              </c:numCache>
            </c:numRef>
          </c:val>
          <c:extLst>
            <c:ext xmlns:c16="http://schemas.microsoft.com/office/drawing/2014/chart" uri="{C3380CC4-5D6E-409C-BE32-E72D297353CC}">
              <c16:uniqueId val="{00000008-EE46-4BFB-B81B-C7FC0DD741F0}"/>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spPr>
    <a:ln w="3175" cap="rn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Analytical Ability</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DAFC-4218-BA5B-69346D580710}"/>
              </c:ext>
            </c:extLst>
          </c:dPt>
          <c:dPt>
            <c:idx val="1"/>
            <c:bubble3D val="0"/>
            <c:spPr>
              <a:solidFill>
                <a:schemeClr val="accent1">
                  <a:lumMod val="60000"/>
                  <a:lumOff val="40000"/>
                </a:schemeClr>
              </a:solidFill>
            </c:spPr>
            <c:extLst>
              <c:ext xmlns:c16="http://schemas.microsoft.com/office/drawing/2014/chart" uri="{C3380CC4-5D6E-409C-BE32-E72D297353CC}">
                <c16:uniqueId val="{00000003-DAFC-4218-BA5B-69346D580710}"/>
              </c:ext>
            </c:extLst>
          </c:dPt>
          <c:dPt>
            <c:idx val="2"/>
            <c:bubble3D val="0"/>
            <c:spPr>
              <a:solidFill>
                <a:schemeClr val="accent6">
                  <a:lumMod val="60000"/>
                  <a:lumOff val="40000"/>
                </a:schemeClr>
              </a:solidFill>
            </c:spPr>
            <c:extLst>
              <c:ext xmlns:c16="http://schemas.microsoft.com/office/drawing/2014/chart" uri="{C3380CC4-5D6E-409C-BE32-E72D297353CC}">
                <c16:uniqueId val="{00000005-DAFC-4218-BA5B-69346D580710}"/>
              </c:ext>
            </c:extLst>
          </c:dPt>
          <c:dPt>
            <c:idx val="3"/>
            <c:bubble3D val="0"/>
            <c:spPr>
              <a:solidFill>
                <a:schemeClr val="accent2"/>
              </a:solidFill>
            </c:spPr>
            <c:extLst>
              <c:ext xmlns:c16="http://schemas.microsoft.com/office/drawing/2014/chart" uri="{C3380CC4-5D6E-409C-BE32-E72D297353CC}">
                <c16:uniqueId val="{00000007-DAFC-4218-BA5B-69346D580710}"/>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Assessment!$XEN$102:$XEN$105</c:f>
              <c:strCache>
                <c:ptCount val="4"/>
                <c:pt idx="0">
                  <c:v>Highly Competent</c:v>
                </c:pt>
                <c:pt idx="1">
                  <c:v>Competent Minor Issues</c:v>
                </c:pt>
                <c:pt idx="2">
                  <c:v>Development Opportunities</c:v>
                </c:pt>
                <c:pt idx="3">
                  <c:v>Areas for Improvement </c:v>
                </c:pt>
              </c:strCache>
            </c:strRef>
          </c:cat>
          <c:val>
            <c:numRef>
              <c:f>Assessment!$XEO$102:$XEO$105</c:f>
              <c:numCache>
                <c:formatCode>General</c:formatCode>
                <c:ptCount val="4"/>
                <c:pt idx="0">
                  <c:v>1</c:v>
                </c:pt>
                <c:pt idx="1">
                  <c:v>1</c:v>
                </c:pt>
                <c:pt idx="2">
                  <c:v>0</c:v>
                </c:pt>
                <c:pt idx="3">
                  <c:v>1</c:v>
                </c:pt>
              </c:numCache>
            </c:numRef>
          </c:val>
          <c:extLst>
            <c:ext xmlns:c16="http://schemas.microsoft.com/office/drawing/2014/chart" uri="{C3380CC4-5D6E-409C-BE32-E72D297353CC}">
              <c16:uniqueId val="{00000008-DAFC-4218-BA5B-69346D580710}"/>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Conceptual Thinking</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33CB-4C65-B24A-81597CCE44AE}"/>
              </c:ext>
            </c:extLst>
          </c:dPt>
          <c:dPt>
            <c:idx val="1"/>
            <c:bubble3D val="0"/>
            <c:spPr>
              <a:solidFill>
                <a:schemeClr val="accent1">
                  <a:lumMod val="60000"/>
                  <a:lumOff val="40000"/>
                </a:schemeClr>
              </a:solidFill>
            </c:spPr>
            <c:extLst>
              <c:ext xmlns:c16="http://schemas.microsoft.com/office/drawing/2014/chart" uri="{C3380CC4-5D6E-409C-BE32-E72D297353CC}">
                <c16:uniqueId val="{00000003-33CB-4C65-B24A-81597CCE44AE}"/>
              </c:ext>
            </c:extLst>
          </c:dPt>
          <c:dPt>
            <c:idx val="2"/>
            <c:bubble3D val="0"/>
            <c:spPr>
              <a:solidFill>
                <a:schemeClr val="accent6">
                  <a:lumMod val="60000"/>
                  <a:lumOff val="40000"/>
                </a:schemeClr>
              </a:solidFill>
            </c:spPr>
            <c:extLst>
              <c:ext xmlns:c16="http://schemas.microsoft.com/office/drawing/2014/chart" uri="{C3380CC4-5D6E-409C-BE32-E72D297353CC}">
                <c16:uniqueId val="{00000005-33CB-4C65-B24A-81597CCE44AE}"/>
              </c:ext>
            </c:extLst>
          </c:dPt>
          <c:dPt>
            <c:idx val="3"/>
            <c:bubble3D val="0"/>
            <c:spPr>
              <a:solidFill>
                <a:schemeClr val="accent2"/>
              </a:solidFill>
            </c:spPr>
            <c:extLst>
              <c:ext xmlns:c16="http://schemas.microsoft.com/office/drawing/2014/chart" uri="{C3380CC4-5D6E-409C-BE32-E72D297353CC}">
                <c16:uniqueId val="{00000007-33CB-4C65-B24A-81597CCE44AE}"/>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Assessment!$XEN$113:$XEN$116</c:f>
              <c:strCache>
                <c:ptCount val="4"/>
                <c:pt idx="0">
                  <c:v>Highly Competent</c:v>
                </c:pt>
                <c:pt idx="1">
                  <c:v>Competent Minor Issues</c:v>
                </c:pt>
                <c:pt idx="2">
                  <c:v>Development Opportunities</c:v>
                </c:pt>
                <c:pt idx="3">
                  <c:v>Areas for Improvement </c:v>
                </c:pt>
              </c:strCache>
            </c:strRef>
          </c:cat>
          <c:val>
            <c:numRef>
              <c:f>Assessment!$XEO$113:$XEO$116</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8-33CB-4C65-B24A-81597CCE44AE}"/>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Safeguarding People</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AD7C-468D-9272-C7D3785CFEBE}"/>
              </c:ext>
            </c:extLst>
          </c:dPt>
          <c:dPt>
            <c:idx val="1"/>
            <c:bubble3D val="0"/>
            <c:spPr>
              <a:solidFill>
                <a:schemeClr val="accent1">
                  <a:lumMod val="60000"/>
                  <a:lumOff val="40000"/>
                </a:schemeClr>
              </a:solidFill>
            </c:spPr>
            <c:extLst>
              <c:ext xmlns:c16="http://schemas.microsoft.com/office/drawing/2014/chart" uri="{C3380CC4-5D6E-409C-BE32-E72D297353CC}">
                <c16:uniqueId val="{00000003-AD7C-468D-9272-C7D3785CFEBE}"/>
              </c:ext>
            </c:extLst>
          </c:dPt>
          <c:dPt>
            <c:idx val="2"/>
            <c:bubble3D val="0"/>
            <c:spPr>
              <a:solidFill>
                <a:schemeClr val="accent6">
                  <a:lumMod val="60000"/>
                  <a:lumOff val="40000"/>
                </a:schemeClr>
              </a:solidFill>
            </c:spPr>
            <c:extLst>
              <c:ext xmlns:c16="http://schemas.microsoft.com/office/drawing/2014/chart" uri="{C3380CC4-5D6E-409C-BE32-E72D297353CC}">
                <c16:uniqueId val="{00000005-AD7C-468D-9272-C7D3785CFEBE}"/>
              </c:ext>
            </c:extLst>
          </c:dPt>
          <c:dPt>
            <c:idx val="3"/>
            <c:bubble3D val="0"/>
            <c:spPr>
              <a:solidFill>
                <a:schemeClr val="accent2"/>
              </a:solidFill>
            </c:spPr>
            <c:extLst>
              <c:ext xmlns:c16="http://schemas.microsoft.com/office/drawing/2014/chart" uri="{C3380CC4-5D6E-409C-BE32-E72D297353CC}">
                <c16:uniqueId val="{00000007-AD7C-468D-9272-C7D3785CFEBE}"/>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Assessment!$XEN$133:$XEN$136</c:f>
              <c:strCache>
                <c:ptCount val="4"/>
                <c:pt idx="0">
                  <c:v>Highly Competent</c:v>
                </c:pt>
                <c:pt idx="1">
                  <c:v>Competent Minor Issues</c:v>
                </c:pt>
                <c:pt idx="2">
                  <c:v>Development Opportunities</c:v>
                </c:pt>
                <c:pt idx="3">
                  <c:v>Areas for Improvement </c:v>
                </c:pt>
              </c:strCache>
            </c:strRef>
          </c:cat>
          <c:val>
            <c:numRef>
              <c:f>Assessment!$XEO$133:$XEO$136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AD7C-468D-9272-C7D3785CFEBE}"/>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spPr>
    <a:ln>
      <a:solidFill>
        <a:schemeClr val="tx1">
          <a:tint val="75000"/>
          <a:shade val="95000"/>
          <a:satMod val="105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Self Motivation</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FA6F-40A0-80A8-3214956EDD2E}"/>
              </c:ext>
            </c:extLst>
          </c:dPt>
          <c:dPt>
            <c:idx val="1"/>
            <c:bubble3D val="0"/>
            <c:spPr>
              <a:solidFill>
                <a:schemeClr val="accent1">
                  <a:lumMod val="60000"/>
                  <a:lumOff val="40000"/>
                </a:schemeClr>
              </a:solidFill>
            </c:spPr>
            <c:extLst>
              <c:ext xmlns:c16="http://schemas.microsoft.com/office/drawing/2014/chart" uri="{C3380CC4-5D6E-409C-BE32-E72D297353CC}">
                <c16:uniqueId val="{00000003-FA6F-40A0-80A8-3214956EDD2E}"/>
              </c:ext>
            </c:extLst>
          </c:dPt>
          <c:dPt>
            <c:idx val="2"/>
            <c:bubble3D val="0"/>
            <c:spPr>
              <a:solidFill>
                <a:schemeClr val="accent6">
                  <a:lumMod val="60000"/>
                  <a:lumOff val="40000"/>
                </a:schemeClr>
              </a:solidFill>
            </c:spPr>
            <c:extLst>
              <c:ext xmlns:c16="http://schemas.microsoft.com/office/drawing/2014/chart" uri="{C3380CC4-5D6E-409C-BE32-E72D297353CC}">
                <c16:uniqueId val="{00000005-FA6F-40A0-80A8-3214956EDD2E}"/>
              </c:ext>
            </c:extLst>
          </c:dPt>
          <c:dPt>
            <c:idx val="3"/>
            <c:bubble3D val="0"/>
            <c:spPr>
              <a:solidFill>
                <a:schemeClr val="accent2"/>
              </a:solidFill>
            </c:spPr>
            <c:extLst>
              <c:ext xmlns:c16="http://schemas.microsoft.com/office/drawing/2014/chart" uri="{C3380CC4-5D6E-409C-BE32-E72D297353CC}">
                <c16:uniqueId val="{00000007-FA6F-40A0-80A8-3214956EDD2E}"/>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Assessment!$XEN$142:$XEN$145</c:f>
              <c:strCache>
                <c:ptCount val="4"/>
                <c:pt idx="0">
                  <c:v>Highly Competent</c:v>
                </c:pt>
                <c:pt idx="1">
                  <c:v>Competent Minor Issues</c:v>
                </c:pt>
                <c:pt idx="2">
                  <c:v>Development Opportunities</c:v>
                </c:pt>
                <c:pt idx="3">
                  <c:v>Areas for Improvement </c:v>
                </c:pt>
              </c:strCache>
            </c:strRef>
          </c:cat>
          <c:val>
            <c:numRef>
              <c:f>Assessment!$XEO$142:$XEO$145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A6F-40A0-80A8-3214956EDD2E}"/>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spPr>
    <a:ln>
      <a:solidFill>
        <a:schemeClr val="tx1">
          <a:tint val="75000"/>
          <a:shade val="95000"/>
          <a:satMod val="105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Self Confidence</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E394-4DC8-9927-B4BAFA05002A}"/>
              </c:ext>
            </c:extLst>
          </c:dPt>
          <c:dPt>
            <c:idx val="1"/>
            <c:bubble3D val="0"/>
            <c:spPr>
              <a:solidFill>
                <a:schemeClr val="accent1">
                  <a:lumMod val="60000"/>
                  <a:lumOff val="40000"/>
                </a:schemeClr>
              </a:solidFill>
            </c:spPr>
            <c:extLst>
              <c:ext xmlns:c16="http://schemas.microsoft.com/office/drawing/2014/chart" uri="{C3380CC4-5D6E-409C-BE32-E72D297353CC}">
                <c16:uniqueId val="{00000003-E394-4DC8-9927-B4BAFA05002A}"/>
              </c:ext>
            </c:extLst>
          </c:dPt>
          <c:dPt>
            <c:idx val="2"/>
            <c:bubble3D val="0"/>
            <c:spPr>
              <a:solidFill>
                <a:schemeClr val="accent6">
                  <a:lumMod val="60000"/>
                  <a:lumOff val="40000"/>
                </a:schemeClr>
              </a:solidFill>
            </c:spPr>
            <c:extLst>
              <c:ext xmlns:c16="http://schemas.microsoft.com/office/drawing/2014/chart" uri="{C3380CC4-5D6E-409C-BE32-E72D297353CC}">
                <c16:uniqueId val="{00000005-E394-4DC8-9927-B4BAFA05002A}"/>
              </c:ext>
            </c:extLst>
          </c:dPt>
          <c:dPt>
            <c:idx val="3"/>
            <c:bubble3D val="0"/>
            <c:spPr>
              <a:solidFill>
                <a:schemeClr val="accent2"/>
              </a:solidFill>
            </c:spPr>
            <c:extLst>
              <c:ext xmlns:c16="http://schemas.microsoft.com/office/drawing/2014/chart" uri="{C3380CC4-5D6E-409C-BE32-E72D297353CC}">
                <c16:uniqueId val="{00000007-E394-4DC8-9927-B4BAFA05002A}"/>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Assessment!$XEN$154:$XEN$157</c:f>
              <c:strCache>
                <c:ptCount val="4"/>
                <c:pt idx="0">
                  <c:v>Highly Competent</c:v>
                </c:pt>
                <c:pt idx="1">
                  <c:v>Competent Minor Issues</c:v>
                </c:pt>
                <c:pt idx="2">
                  <c:v>Development Opportunities</c:v>
                </c:pt>
                <c:pt idx="3">
                  <c:v>Areas for Improvement </c:v>
                </c:pt>
              </c:strCache>
            </c:strRef>
          </c:cat>
          <c:val>
            <c:numRef>
              <c:f>Assessment!$XEO$154:$XEO$157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394-4DC8-9927-B4BAFA05002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Behavioural Traits</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E665-489E-B259-432D9E2F5AC5}"/>
              </c:ext>
            </c:extLst>
          </c:dPt>
          <c:dPt>
            <c:idx val="1"/>
            <c:bubble3D val="0"/>
            <c:spPr>
              <a:solidFill>
                <a:schemeClr val="accent1">
                  <a:lumMod val="60000"/>
                  <a:lumOff val="40000"/>
                </a:schemeClr>
              </a:solidFill>
            </c:spPr>
            <c:extLst>
              <c:ext xmlns:c16="http://schemas.microsoft.com/office/drawing/2014/chart" uri="{C3380CC4-5D6E-409C-BE32-E72D297353CC}">
                <c16:uniqueId val="{00000003-E665-489E-B259-432D9E2F5AC5}"/>
              </c:ext>
            </c:extLst>
          </c:dPt>
          <c:dPt>
            <c:idx val="2"/>
            <c:bubble3D val="0"/>
            <c:spPr>
              <a:solidFill>
                <a:schemeClr val="accent6">
                  <a:lumMod val="60000"/>
                  <a:lumOff val="40000"/>
                </a:schemeClr>
              </a:solidFill>
            </c:spPr>
            <c:extLst>
              <c:ext xmlns:c16="http://schemas.microsoft.com/office/drawing/2014/chart" uri="{C3380CC4-5D6E-409C-BE32-E72D297353CC}">
                <c16:uniqueId val="{00000005-E665-489E-B259-432D9E2F5AC5}"/>
              </c:ext>
            </c:extLst>
          </c:dPt>
          <c:dPt>
            <c:idx val="3"/>
            <c:bubble3D val="0"/>
            <c:spPr>
              <a:solidFill>
                <a:schemeClr val="accent2"/>
              </a:solidFill>
            </c:spPr>
            <c:extLst>
              <c:ext xmlns:c16="http://schemas.microsoft.com/office/drawing/2014/chart" uri="{C3380CC4-5D6E-409C-BE32-E72D297353CC}">
                <c16:uniqueId val="{00000007-E665-489E-B259-432D9E2F5AC5}"/>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Assessment!$XEN$163:$XEN$166</c:f>
              <c:strCache>
                <c:ptCount val="4"/>
                <c:pt idx="0">
                  <c:v>Highly Competent</c:v>
                </c:pt>
                <c:pt idx="1">
                  <c:v>Competent Minor Issues</c:v>
                </c:pt>
                <c:pt idx="2">
                  <c:v>Development Opportunities</c:v>
                </c:pt>
                <c:pt idx="3">
                  <c:v>Areas for Improvement </c:v>
                </c:pt>
              </c:strCache>
            </c:strRef>
          </c:cat>
          <c:val>
            <c:numRef>
              <c:f>Assessment!$XEO$163:$XEO$166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665-489E-B259-432D9E2F5AC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Communicating</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5603-4D85-BD1B-F6DFD653B16B}"/>
              </c:ext>
            </c:extLst>
          </c:dPt>
          <c:dPt>
            <c:idx val="1"/>
            <c:bubble3D val="0"/>
            <c:spPr>
              <a:solidFill>
                <a:schemeClr val="accent1">
                  <a:lumMod val="60000"/>
                  <a:lumOff val="40000"/>
                </a:schemeClr>
              </a:solidFill>
            </c:spPr>
            <c:extLst>
              <c:ext xmlns:c16="http://schemas.microsoft.com/office/drawing/2014/chart" uri="{C3380CC4-5D6E-409C-BE32-E72D297353CC}">
                <c16:uniqueId val="{00000003-5603-4D85-BD1B-F6DFD653B16B}"/>
              </c:ext>
            </c:extLst>
          </c:dPt>
          <c:dPt>
            <c:idx val="2"/>
            <c:bubble3D val="0"/>
            <c:spPr>
              <a:solidFill>
                <a:schemeClr val="accent6">
                  <a:lumMod val="60000"/>
                  <a:lumOff val="40000"/>
                </a:schemeClr>
              </a:solidFill>
            </c:spPr>
            <c:extLst>
              <c:ext xmlns:c16="http://schemas.microsoft.com/office/drawing/2014/chart" uri="{C3380CC4-5D6E-409C-BE32-E72D297353CC}">
                <c16:uniqueId val="{00000005-5603-4D85-BD1B-F6DFD653B16B}"/>
              </c:ext>
            </c:extLst>
          </c:dPt>
          <c:dPt>
            <c:idx val="3"/>
            <c:bubble3D val="0"/>
            <c:spPr>
              <a:solidFill>
                <a:schemeClr val="accent2"/>
              </a:solidFill>
            </c:spPr>
            <c:extLst>
              <c:ext xmlns:c16="http://schemas.microsoft.com/office/drawing/2014/chart" uri="{C3380CC4-5D6E-409C-BE32-E72D297353CC}">
                <c16:uniqueId val="{00000007-5603-4D85-BD1B-F6DFD653B16B}"/>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Assessment!$XEN$176:$XEN$179</c:f>
              <c:strCache>
                <c:ptCount val="4"/>
                <c:pt idx="0">
                  <c:v>Highly Competent</c:v>
                </c:pt>
                <c:pt idx="1">
                  <c:v>Competent Minor Issues</c:v>
                </c:pt>
                <c:pt idx="2">
                  <c:v>Development Opportunities</c:v>
                </c:pt>
                <c:pt idx="3">
                  <c:v>Areas for Improvement </c:v>
                </c:pt>
              </c:strCache>
            </c:strRef>
          </c:cat>
          <c:val>
            <c:numRef>
              <c:f>Assessment!$XEO$176:$XEO$179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5603-4D85-BD1B-F6DFD653B16B}"/>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Team Membership</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EA3D-41B7-92D5-0499756DFC91}"/>
              </c:ext>
            </c:extLst>
          </c:dPt>
          <c:dPt>
            <c:idx val="1"/>
            <c:bubble3D val="0"/>
            <c:spPr>
              <a:solidFill>
                <a:schemeClr val="accent1">
                  <a:lumMod val="60000"/>
                  <a:lumOff val="40000"/>
                </a:schemeClr>
              </a:solidFill>
            </c:spPr>
            <c:extLst>
              <c:ext xmlns:c16="http://schemas.microsoft.com/office/drawing/2014/chart" uri="{C3380CC4-5D6E-409C-BE32-E72D297353CC}">
                <c16:uniqueId val="{00000003-EA3D-41B7-92D5-0499756DFC91}"/>
              </c:ext>
            </c:extLst>
          </c:dPt>
          <c:dPt>
            <c:idx val="2"/>
            <c:bubble3D val="0"/>
            <c:spPr>
              <a:solidFill>
                <a:schemeClr val="accent6">
                  <a:lumMod val="60000"/>
                  <a:lumOff val="40000"/>
                </a:schemeClr>
              </a:solidFill>
            </c:spPr>
            <c:extLst>
              <c:ext xmlns:c16="http://schemas.microsoft.com/office/drawing/2014/chart" uri="{C3380CC4-5D6E-409C-BE32-E72D297353CC}">
                <c16:uniqueId val="{00000005-EA3D-41B7-92D5-0499756DFC91}"/>
              </c:ext>
            </c:extLst>
          </c:dPt>
          <c:dPt>
            <c:idx val="3"/>
            <c:bubble3D val="0"/>
            <c:spPr>
              <a:solidFill>
                <a:schemeClr val="accent2"/>
              </a:solidFill>
            </c:spPr>
            <c:extLst>
              <c:ext xmlns:c16="http://schemas.microsoft.com/office/drawing/2014/chart" uri="{C3380CC4-5D6E-409C-BE32-E72D297353CC}">
                <c16:uniqueId val="{00000007-EA3D-41B7-92D5-0499756DFC91}"/>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Assessment!$XEN$188:$XEN$191</c:f>
              <c:strCache>
                <c:ptCount val="4"/>
                <c:pt idx="0">
                  <c:v>Highly Competent</c:v>
                </c:pt>
                <c:pt idx="1">
                  <c:v>Competent Minor Issues</c:v>
                </c:pt>
                <c:pt idx="2">
                  <c:v>Development Opportunities</c:v>
                </c:pt>
                <c:pt idx="3">
                  <c:v>Areas for Improvement </c:v>
                </c:pt>
              </c:strCache>
            </c:strRef>
          </c:cat>
          <c:val>
            <c:numRef>
              <c:f>Assessment!$XEO$188:$XEO$191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A3D-41B7-92D5-0499756DFC91}"/>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Influencing</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0C88-4A54-9E96-E2FAD6302877}"/>
              </c:ext>
            </c:extLst>
          </c:dPt>
          <c:dPt>
            <c:idx val="1"/>
            <c:bubble3D val="0"/>
            <c:spPr>
              <a:solidFill>
                <a:schemeClr val="accent1">
                  <a:lumMod val="60000"/>
                  <a:lumOff val="40000"/>
                </a:schemeClr>
              </a:solidFill>
            </c:spPr>
            <c:extLst>
              <c:ext xmlns:c16="http://schemas.microsoft.com/office/drawing/2014/chart" uri="{C3380CC4-5D6E-409C-BE32-E72D297353CC}">
                <c16:uniqueId val="{00000003-0C88-4A54-9E96-E2FAD6302877}"/>
              </c:ext>
            </c:extLst>
          </c:dPt>
          <c:dPt>
            <c:idx val="2"/>
            <c:bubble3D val="0"/>
            <c:spPr>
              <a:solidFill>
                <a:schemeClr val="accent6">
                  <a:lumMod val="60000"/>
                  <a:lumOff val="40000"/>
                </a:schemeClr>
              </a:solidFill>
            </c:spPr>
            <c:extLst>
              <c:ext xmlns:c16="http://schemas.microsoft.com/office/drawing/2014/chart" uri="{C3380CC4-5D6E-409C-BE32-E72D297353CC}">
                <c16:uniqueId val="{00000005-0C88-4A54-9E96-E2FAD6302877}"/>
              </c:ext>
            </c:extLst>
          </c:dPt>
          <c:dPt>
            <c:idx val="3"/>
            <c:bubble3D val="0"/>
            <c:spPr>
              <a:solidFill>
                <a:schemeClr val="accent2"/>
              </a:solidFill>
            </c:spPr>
            <c:extLst>
              <c:ext xmlns:c16="http://schemas.microsoft.com/office/drawing/2014/chart" uri="{C3380CC4-5D6E-409C-BE32-E72D297353CC}">
                <c16:uniqueId val="{00000007-0C88-4A54-9E96-E2FAD6302877}"/>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Assessment!$XEN$212:$XEN$215</c:f>
              <c:strCache>
                <c:ptCount val="4"/>
                <c:pt idx="0">
                  <c:v>Highly Competent</c:v>
                </c:pt>
                <c:pt idx="1">
                  <c:v>Competent Minor Issues</c:v>
                </c:pt>
                <c:pt idx="2">
                  <c:v>Development Opportunities</c:v>
                </c:pt>
                <c:pt idx="3">
                  <c:v>Areas for Improvement </c:v>
                </c:pt>
              </c:strCache>
            </c:strRef>
          </c:cat>
          <c:val>
            <c:numRef>
              <c:f>Assessment!$XEO$212:$XEO$215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C88-4A54-9E96-E2FAD630287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Customer Focus</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4060-47AD-85FB-BC7F0B75B595}"/>
              </c:ext>
            </c:extLst>
          </c:dPt>
          <c:dPt>
            <c:idx val="1"/>
            <c:bubble3D val="0"/>
            <c:spPr>
              <a:solidFill>
                <a:schemeClr val="accent1">
                  <a:lumMod val="60000"/>
                  <a:lumOff val="40000"/>
                </a:schemeClr>
              </a:solidFill>
            </c:spPr>
            <c:extLst>
              <c:ext xmlns:c16="http://schemas.microsoft.com/office/drawing/2014/chart" uri="{C3380CC4-5D6E-409C-BE32-E72D297353CC}">
                <c16:uniqueId val="{00000003-4060-47AD-85FB-BC7F0B75B595}"/>
              </c:ext>
            </c:extLst>
          </c:dPt>
          <c:dPt>
            <c:idx val="2"/>
            <c:bubble3D val="0"/>
            <c:spPr>
              <a:solidFill>
                <a:schemeClr val="accent6">
                  <a:lumMod val="60000"/>
                  <a:lumOff val="40000"/>
                </a:schemeClr>
              </a:solidFill>
            </c:spPr>
            <c:extLst>
              <c:ext xmlns:c16="http://schemas.microsoft.com/office/drawing/2014/chart" uri="{C3380CC4-5D6E-409C-BE32-E72D297353CC}">
                <c16:uniqueId val="{00000005-4060-47AD-85FB-BC7F0B75B595}"/>
              </c:ext>
            </c:extLst>
          </c:dPt>
          <c:dPt>
            <c:idx val="3"/>
            <c:bubble3D val="0"/>
            <c:spPr>
              <a:solidFill>
                <a:schemeClr val="accent2"/>
              </a:solidFill>
            </c:spPr>
            <c:extLst>
              <c:ext xmlns:c16="http://schemas.microsoft.com/office/drawing/2014/chart" uri="{C3380CC4-5D6E-409C-BE32-E72D297353CC}">
                <c16:uniqueId val="{00000007-4060-47AD-85FB-BC7F0B75B595}"/>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Assessment!$XEN$223:$XEN$226</c:f>
              <c:strCache>
                <c:ptCount val="4"/>
                <c:pt idx="0">
                  <c:v>Highly Competent</c:v>
                </c:pt>
                <c:pt idx="1">
                  <c:v>Competent Minor Issues</c:v>
                </c:pt>
                <c:pt idx="2">
                  <c:v>Development Opportunities</c:v>
                </c:pt>
                <c:pt idx="3">
                  <c:v>Areas for Improvement </c:v>
                </c:pt>
              </c:strCache>
            </c:strRef>
          </c:cat>
          <c:val>
            <c:numRef>
              <c:f>Assessment!$XEO$223:$XEO$226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060-47AD-85FB-BC7F0B75B59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GB" sz="2000"/>
              <a:t>Overview of Sub Competencies</a:t>
            </a:r>
          </a:p>
        </c:rich>
      </c:tx>
      <c:overlay val="0"/>
    </c:title>
    <c:autoTitleDeleted val="0"/>
    <c:plotArea>
      <c:layout/>
      <c:pieChart>
        <c:varyColors val="1"/>
        <c:ser>
          <c:idx val="0"/>
          <c:order val="0"/>
          <c:dPt>
            <c:idx val="0"/>
            <c:bubble3D val="0"/>
            <c:spPr>
              <a:solidFill>
                <a:schemeClr val="accent3"/>
              </a:solidFill>
            </c:spPr>
            <c:extLst>
              <c:ext xmlns:c16="http://schemas.microsoft.com/office/drawing/2014/chart" uri="{C3380CC4-5D6E-409C-BE32-E72D297353CC}">
                <c16:uniqueId val="{00000001-F018-4B92-9084-BBFD9D3B9410}"/>
              </c:ext>
            </c:extLst>
          </c:dPt>
          <c:dPt>
            <c:idx val="1"/>
            <c:bubble3D val="0"/>
            <c:spPr>
              <a:solidFill>
                <a:schemeClr val="accent1">
                  <a:lumMod val="60000"/>
                  <a:lumOff val="40000"/>
                </a:schemeClr>
              </a:solidFill>
            </c:spPr>
            <c:extLst>
              <c:ext xmlns:c16="http://schemas.microsoft.com/office/drawing/2014/chart" uri="{C3380CC4-5D6E-409C-BE32-E72D297353CC}">
                <c16:uniqueId val="{00000003-F018-4B92-9084-BBFD9D3B9410}"/>
              </c:ext>
            </c:extLst>
          </c:dPt>
          <c:dPt>
            <c:idx val="2"/>
            <c:bubble3D val="0"/>
            <c:spPr>
              <a:solidFill>
                <a:schemeClr val="accent6">
                  <a:lumMod val="60000"/>
                  <a:lumOff val="40000"/>
                </a:schemeClr>
              </a:solidFill>
            </c:spPr>
            <c:extLst>
              <c:ext xmlns:c16="http://schemas.microsoft.com/office/drawing/2014/chart" uri="{C3380CC4-5D6E-409C-BE32-E72D297353CC}">
                <c16:uniqueId val="{00000005-F018-4B92-9084-BBFD9D3B9410}"/>
              </c:ext>
            </c:extLst>
          </c:dPt>
          <c:dPt>
            <c:idx val="3"/>
            <c:bubble3D val="0"/>
            <c:spPr>
              <a:solidFill>
                <a:schemeClr val="accent2"/>
              </a:solidFill>
            </c:spPr>
            <c:extLst>
              <c:ext xmlns:c16="http://schemas.microsoft.com/office/drawing/2014/chart" uri="{C3380CC4-5D6E-409C-BE32-E72D297353CC}">
                <c16:uniqueId val="{00000007-F018-4B92-9084-BBFD9D3B9410}"/>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numRef>
              <c:f>Assessment!$XEV$233:$XEV$236</c:f>
              <c:numCache>
                <c:formatCode>General</c:formatCode>
                <c:ptCount val="4"/>
                <c:pt idx="0">
                  <c:v>0</c:v>
                </c:pt>
                <c:pt idx="1">
                  <c:v>0</c:v>
                </c:pt>
                <c:pt idx="2">
                  <c:v>0</c:v>
                </c:pt>
                <c:pt idx="3">
                  <c:v>0</c:v>
                </c:pt>
              </c:numCache>
            </c:numRef>
          </c:cat>
          <c:val>
            <c:numRef>
              <c:f>Assessment!$XEW$233:$XEW$236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018-4B92-9084-BBFD9D3B9410}"/>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4780063588649084"/>
          <c:y val="0.3178989328860955"/>
          <c:w val="0.26837956304583699"/>
          <c:h val="0.45465628574549249"/>
        </c:manualLayout>
      </c:layout>
      <c:overlay val="0"/>
      <c:txPr>
        <a:bodyPr/>
        <a:lstStyle/>
        <a:p>
          <a:pPr>
            <a:defRPr sz="105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Developing Others</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0885-4117-80AB-D5D9278AD4B2}"/>
              </c:ext>
            </c:extLst>
          </c:dPt>
          <c:dPt>
            <c:idx val="1"/>
            <c:bubble3D val="0"/>
            <c:spPr>
              <a:solidFill>
                <a:schemeClr val="accent1">
                  <a:lumMod val="60000"/>
                  <a:lumOff val="40000"/>
                </a:schemeClr>
              </a:solidFill>
            </c:spPr>
            <c:extLst>
              <c:ext xmlns:c16="http://schemas.microsoft.com/office/drawing/2014/chart" uri="{C3380CC4-5D6E-409C-BE32-E72D297353CC}">
                <c16:uniqueId val="{00000003-0885-4117-80AB-D5D9278AD4B2}"/>
              </c:ext>
            </c:extLst>
          </c:dPt>
          <c:dPt>
            <c:idx val="2"/>
            <c:bubble3D val="0"/>
            <c:spPr>
              <a:solidFill>
                <a:schemeClr val="accent6">
                  <a:lumMod val="60000"/>
                  <a:lumOff val="40000"/>
                </a:schemeClr>
              </a:solidFill>
            </c:spPr>
            <c:extLst>
              <c:ext xmlns:c16="http://schemas.microsoft.com/office/drawing/2014/chart" uri="{C3380CC4-5D6E-409C-BE32-E72D297353CC}">
                <c16:uniqueId val="{00000005-0885-4117-80AB-D5D9278AD4B2}"/>
              </c:ext>
            </c:extLst>
          </c:dPt>
          <c:dPt>
            <c:idx val="3"/>
            <c:bubble3D val="0"/>
            <c:spPr>
              <a:solidFill>
                <a:schemeClr val="accent2"/>
              </a:solidFill>
            </c:spPr>
            <c:extLst>
              <c:ext xmlns:c16="http://schemas.microsoft.com/office/drawing/2014/chart" uri="{C3380CC4-5D6E-409C-BE32-E72D297353CC}">
                <c16:uniqueId val="{00000007-0885-4117-80AB-D5D9278AD4B2}"/>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Assessment!$XEN$200:$XEN$203</c:f>
              <c:strCache>
                <c:ptCount val="4"/>
                <c:pt idx="0">
                  <c:v>Highly Competent</c:v>
                </c:pt>
                <c:pt idx="1">
                  <c:v>Competent Minor Issues</c:v>
                </c:pt>
                <c:pt idx="2">
                  <c:v>Development Opportunities</c:v>
                </c:pt>
                <c:pt idx="3">
                  <c:v>Areas for Improvement </c:v>
                </c:pt>
              </c:strCache>
            </c:strRef>
          </c:cat>
          <c:val>
            <c:numRef>
              <c:f>Assessment!$XEO$200:$XEO$203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885-4117-80AB-D5D9278AD4B2}"/>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Strategic Thinking</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84B9-4E6C-BAAC-B2427B926B38}"/>
              </c:ext>
            </c:extLst>
          </c:dPt>
          <c:dPt>
            <c:idx val="1"/>
            <c:bubble3D val="0"/>
            <c:spPr>
              <a:solidFill>
                <a:schemeClr val="accent1">
                  <a:lumMod val="60000"/>
                  <a:lumOff val="40000"/>
                </a:schemeClr>
              </a:solidFill>
            </c:spPr>
            <c:extLst>
              <c:ext xmlns:c16="http://schemas.microsoft.com/office/drawing/2014/chart" uri="{C3380CC4-5D6E-409C-BE32-E72D297353CC}">
                <c16:uniqueId val="{00000003-84B9-4E6C-BAAC-B2427B926B38}"/>
              </c:ext>
            </c:extLst>
          </c:dPt>
          <c:dPt>
            <c:idx val="2"/>
            <c:bubble3D val="0"/>
            <c:spPr>
              <a:solidFill>
                <a:schemeClr val="accent6">
                  <a:lumMod val="60000"/>
                  <a:lumOff val="40000"/>
                </a:schemeClr>
              </a:solidFill>
            </c:spPr>
            <c:extLst>
              <c:ext xmlns:c16="http://schemas.microsoft.com/office/drawing/2014/chart" uri="{C3380CC4-5D6E-409C-BE32-E72D297353CC}">
                <c16:uniqueId val="{00000005-84B9-4E6C-BAAC-B2427B926B38}"/>
              </c:ext>
            </c:extLst>
          </c:dPt>
          <c:dPt>
            <c:idx val="3"/>
            <c:bubble3D val="0"/>
            <c:spPr>
              <a:solidFill>
                <a:schemeClr val="accent2"/>
              </a:solidFill>
            </c:spPr>
            <c:extLst>
              <c:ext xmlns:c16="http://schemas.microsoft.com/office/drawing/2014/chart" uri="{C3380CC4-5D6E-409C-BE32-E72D297353CC}">
                <c16:uniqueId val="{00000007-84B9-4E6C-BAAC-B2427B926B3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Assessment!$XEN$63:$XEN$66</c:f>
              <c:strCache>
                <c:ptCount val="4"/>
                <c:pt idx="0">
                  <c:v>Highly Competent</c:v>
                </c:pt>
                <c:pt idx="1">
                  <c:v>Competent Minor Issues</c:v>
                </c:pt>
                <c:pt idx="2">
                  <c:v>Development Opportunities</c:v>
                </c:pt>
                <c:pt idx="3">
                  <c:v>Areas for Improvement </c:v>
                </c:pt>
              </c:strCache>
            </c:strRef>
          </c:cat>
          <c:val>
            <c:numRef>
              <c:f>Assessment!$XEO$63:$XEO$66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84B9-4E6C-BAAC-B2427B926B38}"/>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spPr>
    <a:ln>
      <a:solidFill>
        <a:schemeClr val="tx1">
          <a:tint val="75000"/>
          <a:shade val="95000"/>
          <a:satMod val="105000"/>
        </a:schemeClr>
      </a:solid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Personal Innovation</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19D4-4453-8CFB-3D21074A989F}"/>
              </c:ext>
            </c:extLst>
          </c:dPt>
          <c:dPt>
            <c:idx val="1"/>
            <c:bubble3D val="0"/>
            <c:spPr>
              <a:solidFill>
                <a:schemeClr val="accent1">
                  <a:lumMod val="60000"/>
                  <a:lumOff val="40000"/>
                </a:schemeClr>
              </a:solidFill>
            </c:spPr>
            <c:extLst>
              <c:ext xmlns:c16="http://schemas.microsoft.com/office/drawing/2014/chart" uri="{C3380CC4-5D6E-409C-BE32-E72D297353CC}">
                <c16:uniqueId val="{00000003-19D4-4453-8CFB-3D21074A989F}"/>
              </c:ext>
            </c:extLst>
          </c:dPt>
          <c:dPt>
            <c:idx val="2"/>
            <c:bubble3D val="0"/>
            <c:spPr>
              <a:solidFill>
                <a:schemeClr val="accent6">
                  <a:lumMod val="60000"/>
                  <a:lumOff val="40000"/>
                </a:schemeClr>
              </a:solidFill>
            </c:spPr>
            <c:extLst>
              <c:ext xmlns:c16="http://schemas.microsoft.com/office/drawing/2014/chart" uri="{C3380CC4-5D6E-409C-BE32-E72D297353CC}">
                <c16:uniqueId val="{00000005-19D4-4453-8CFB-3D21074A989F}"/>
              </c:ext>
            </c:extLst>
          </c:dPt>
          <c:dPt>
            <c:idx val="3"/>
            <c:bubble3D val="0"/>
            <c:spPr>
              <a:solidFill>
                <a:schemeClr val="accent2"/>
              </a:solidFill>
            </c:spPr>
            <c:extLst>
              <c:ext xmlns:c16="http://schemas.microsoft.com/office/drawing/2014/chart" uri="{C3380CC4-5D6E-409C-BE32-E72D297353CC}">
                <c16:uniqueId val="{00000007-19D4-4453-8CFB-3D21074A989F}"/>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Assessment!$XEN$91:$XEN$94</c:f>
              <c:strCache>
                <c:ptCount val="4"/>
                <c:pt idx="0">
                  <c:v>Highly Competent</c:v>
                </c:pt>
                <c:pt idx="1">
                  <c:v>Competent Minor Issues</c:v>
                </c:pt>
                <c:pt idx="2">
                  <c:v>Development Opportunities</c:v>
                </c:pt>
                <c:pt idx="3">
                  <c:v>Areas for Improvement </c:v>
                </c:pt>
              </c:strCache>
            </c:strRef>
          </c:cat>
          <c:val>
            <c:numRef>
              <c:f>Assessment!$XEO$91:$XEO$94</c:f>
              <c:numCache>
                <c:formatCode>General</c:formatCode>
                <c:ptCount val="4"/>
                <c:pt idx="0">
                  <c:v>2</c:v>
                </c:pt>
                <c:pt idx="1">
                  <c:v>1</c:v>
                </c:pt>
                <c:pt idx="2">
                  <c:v>0</c:v>
                </c:pt>
                <c:pt idx="3">
                  <c:v>0</c:v>
                </c:pt>
              </c:numCache>
            </c:numRef>
          </c:val>
          <c:extLst>
            <c:ext xmlns:c16="http://schemas.microsoft.com/office/drawing/2014/chart" uri="{C3380CC4-5D6E-409C-BE32-E72D297353CC}">
              <c16:uniqueId val="{00000008-19D4-4453-8CFB-3D21074A989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Commercial Awareness</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F293-41E9-9891-AFF64EAA3724}"/>
              </c:ext>
            </c:extLst>
          </c:dPt>
          <c:dPt>
            <c:idx val="1"/>
            <c:bubble3D val="0"/>
            <c:spPr>
              <a:solidFill>
                <a:schemeClr val="accent1">
                  <a:lumMod val="60000"/>
                  <a:lumOff val="40000"/>
                </a:schemeClr>
              </a:solidFill>
            </c:spPr>
            <c:extLst>
              <c:ext xmlns:c16="http://schemas.microsoft.com/office/drawing/2014/chart" uri="{C3380CC4-5D6E-409C-BE32-E72D297353CC}">
                <c16:uniqueId val="{00000003-F293-41E9-9891-AFF64EAA3724}"/>
              </c:ext>
            </c:extLst>
          </c:dPt>
          <c:dPt>
            <c:idx val="2"/>
            <c:bubble3D val="0"/>
            <c:spPr>
              <a:solidFill>
                <a:schemeClr val="accent6">
                  <a:lumMod val="60000"/>
                  <a:lumOff val="40000"/>
                </a:schemeClr>
              </a:solidFill>
            </c:spPr>
            <c:extLst>
              <c:ext xmlns:c16="http://schemas.microsoft.com/office/drawing/2014/chart" uri="{C3380CC4-5D6E-409C-BE32-E72D297353CC}">
                <c16:uniqueId val="{00000005-F293-41E9-9891-AFF64EAA3724}"/>
              </c:ext>
            </c:extLst>
          </c:dPt>
          <c:dPt>
            <c:idx val="3"/>
            <c:bubble3D val="0"/>
            <c:spPr>
              <a:solidFill>
                <a:schemeClr val="accent2"/>
              </a:solidFill>
            </c:spPr>
            <c:extLst>
              <c:ext xmlns:c16="http://schemas.microsoft.com/office/drawing/2014/chart" uri="{C3380CC4-5D6E-409C-BE32-E72D297353CC}">
                <c16:uniqueId val="{00000007-F293-41E9-9891-AFF64EAA3724}"/>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Assessment!$XEN$123:$XEN$126</c:f>
              <c:strCache>
                <c:ptCount val="4"/>
                <c:pt idx="0">
                  <c:v>Highly Competent</c:v>
                </c:pt>
                <c:pt idx="1">
                  <c:v>Competent Minor Issues</c:v>
                </c:pt>
                <c:pt idx="2">
                  <c:v>Development Opportunities</c:v>
                </c:pt>
                <c:pt idx="3">
                  <c:v>Areas for Improvement </c:v>
                </c:pt>
              </c:strCache>
            </c:strRef>
          </c:cat>
          <c:val>
            <c:numRef>
              <c:f>Assessment!$XEO$123:$XEO$126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293-41E9-9891-AFF64EAA372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spPr>
    <a:ln>
      <a:solidFill>
        <a:schemeClr val="tx1">
          <a:tint val="75000"/>
          <a:shade val="95000"/>
          <a:satMod val="105000"/>
        </a:schemeClr>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Communication skills</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5645-4B32-A566-71DB20263969}"/>
              </c:ext>
            </c:extLst>
          </c:dPt>
          <c:dPt>
            <c:idx val="1"/>
            <c:bubble3D val="0"/>
            <c:spPr>
              <a:solidFill>
                <a:schemeClr val="accent1">
                  <a:lumMod val="60000"/>
                  <a:lumOff val="40000"/>
                </a:schemeClr>
              </a:solidFill>
            </c:spPr>
            <c:extLst>
              <c:ext xmlns:c16="http://schemas.microsoft.com/office/drawing/2014/chart" uri="{C3380CC4-5D6E-409C-BE32-E72D297353CC}">
                <c16:uniqueId val="{00000003-5645-4B32-A566-71DB20263969}"/>
              </c:ext>
            </c:extLst>
          </c:dPt>
          <c:dPt>
            <c:idx val="2"/>
            <c:bubble3D val="0"/>
            <c:spPr>
              <a:solidFill>
                <a:schemeClr val="accent6">
                  <a:lumMod val="60000"/>
                  <a:lumOff val="40000"/>
                </a:schemeClr>
              </a:solidFill>
            </c:spPr>
            <c:extLst>
              <c:ext xmlns:c16="http://schemas.microsoft.com/office/drawing/2014/chart" uri="{C3380CC4-5D6E-409C-BE32-E72D297353CC}">
                <c16:uniqueId val="{00000005-5645-4B32-A566-71DB20263969}"/>
              </c:ext>
            </c:extLst>
          </c:dPt>
          <c:dPt>
            <c:idx val="3"/>
            <c:bubble3D val="0"/>
            <c:spPr>
              <a:solidFill>
                <a:schemeClr val="accent2"/>
              </a:solidFill>
            </c:spPr>
            <c:extLst>
              <c:ext xmlns:c16="http://schemas.microsoft.com/office/drawing/2014/chart" uri="{C3380CC4-5D6E-409C-BE32-E72D297353CC}">
                <c16:uniqueId val="{00000007-5645-4B32-A566-71DB20263969}"/>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Assessment!$XEN$69:$XEN$72</c:f>
              <c:strCache>
                <c:ptCount val="4"/>
                <c:pt idx="0">
                  <c:v>Highly Competent</c:v>
                </c:pt>
                <c:pt idx="1">
                  <c:v>Competent Minor Issues</c:v>
                </c:pt>
                <c:pt idx="2">
                  <c:v>Development Opportunities</c:v>
                </c:pt>
                <c:pt idx="3">
                  <c:v>Areas for Improvement </c:v>
                </c:pt>
              </c:strCache>
            </c:strRef>
          </c:cat>
          <c:val>
            <c:numRef>
              <c:f>Assessment!$XEO$69:$XEO$72</c:f>
              <c:numCache>
                <c:formatCode>General</c:formatCode>
                <c:ptCount val="4"/>
                <c:pt idx="0">
                  <c:v>4</c:v>
                </c:pt>
                <c:pt idx="1">
                  <c:v>2</c:v>
                </c:pt>
                <c:pt idx="2">
                  <c:v>0</c:v>
                </c:pt>
                <c:pt idx="3">
                  <c:v>0</c:v>
                </c:pt>
              </c:numCache>
            </c:numRef>
          </c:val>
          <c:extLst>
            <c:ext xmlns:c16="http://schemas.microsoft.com/office/drawing/2014/chart" uri="{C3380CC4-5D6E-409C-BE32-E72D297353CC}">
              <c16:uniqueId val="{00000008-5645-4B32-A566-71DB20263969}"/>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spPr>
    <a:ln w="3175" cmpd="dbl">
      <a:solidFill>
        <a:schemeClr val="tx1">
          <a:tint val="75000"/>
          <a:shade val="95000"/>
          <a:satMod val="105000"/>
        </a:schemeClr>
      </a:solid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Teamwork skills</a:t>
            </a:r>
          </a:p>
          <a:p>
            <a:pPr>
              <a:defRPr/>
            </a:pPr>
            <a:endParaRPr lang="en-GB"/>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29BC-4640-9864-B15E1EDB94E2}"/>
              </c:ext>
            </c:extLst>
          </c:dPt>
          <c:dPt>
            <c:idx val="1"/>
            <c:bubble3D val="0"/>
            <c:spPr>
              <a:solidFill>
                <a:schemeClr val="accent1">
                  <a:lumMod val="60000"/>
                  <a:lumOff val="40000"/>
                </a:schemeClr>
              </a:solidFill>
            </c:spPr>
            <c:extLst>
              <c:ext xmlns:c16="http://schemas.microsoft.com/office/drawing/2014/chart" uri="{C3380CC4-5D6E-409C-BE32-E72D297353CC}">
                <c16:uniqueId val="{00000003-29BC-4640-9864-B15E1EDB94E2}"/>
              </c:ext>
            </c:extLst>
          </c:dPt>
          <c:dPt>
            <c:idx val="2"/>
            <c:bubble3D val="0"/>
            <c:spPr>
              <a:solidFill>
                <a:schemeClr val="accent6">
                  <a:lumMod val="60000"/>
                  <a:lumOff val="40000"/>
                </a:schemeClr>
              </a:solidFill>
            </c:spPr>
            <c:extLst>
              <c:ext xmlns:c16="http://schemas.microsoft.com/office/drawing/2014/chart" uri="{C3380CC4-5D6E-409C-BE32-E72D297353CC}">
                <c16:uniqueId val="{00000005-29BC-4640-9864-B15E1EDB94E2}"/>
              </c:ext>
            </c:extLst>
          </c:dPt>
          <c:dPt>
            <c:idx val="3"/>
            <c:bubble3D val="0"/>
            <c:spPr>
              <a:solidFill>
                <a:schemeClr val="accent2"/>
              </a:solidFill>
            </c:spPr>
            <c:extLst>
              <c:ext xmlns:c16="http://schemas.microsoft.com/office/drawing/2014/chart" uri="{C3380CC4-5D6E-409C-BE32-E72D297353CC}">
                <c16:uniqueId val="{00000007-29BC-4640-9864-B15E1EDB94E2}"/>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Assessment!$XEN$78:$XEN$81</c:f>
              <c:strCache>
                <c:ptCount val="4"/>
                <c:pt idx="0">
                  <c:v>Highly Competent</c:v>
                </c:pt>
                <c:pt idx="1">
                  <c:v>Competent Minor Issues</c:v>
                </c:pt>
                <c:pt idx="2">
                  <c:v>Development Opportunities</c:v>
                </c:pt>
                <c:pt idx="3">
                  <c:v>Areas for Improvement </c:v>
                </c:pt>
              </c:strCache>
            </c:strRef>
          </c:cat>
          <c:val>
            <c:numRef>
              <c:f>Assessment!$XEO$78:$XEO$81</c:f>
              <c:numCache>
                <c:formatCode>General</c:formatCode>
                <c:ptCount val="4"/>
                <c:pt idx="0">
                  <c:v>1</c:v>
                </c:pt>
                <c:pt idx="1">
                  <c:v>2</c:v>
                </c:pt>
                <c:pt idx="2">
                  <c:v>0</c:v>
                </c:pt>
                <c:pt idx="3">
                  <c:v>0</c:v>
                </c:pt>
              </c:numCache>
            </c:numRef>
          </c:val>
          <c:extLst>
            <c:ext xmlns:c16="http://schemas.microsoft.com/office/drawing/2014/chart" uri="{C3380CC4-5D6E-409C-BE32-E72D297353CC}">
              <c16:uniqueId val="{00000008-29BC-4640-9864-B15E1EDB94E2}"/>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spPr>
    <a:ln w="3175" cap="rn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Module</a:t>
            </a:r>
            <a:r>
              <a:rPr lang="en-GB" baseline="0"/>
              <a:t> 5 Being an Effective Employee</a:t>
            </a:r>
            <a:endParaRPr lang="en-GB"/>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8FE9-47DB-9115-57040F351C9D}"/>
              </c:ext>
            </c:extLst>
          </c:dPt>
          <c:dPt>
            <c:idx val="1"/>
            <c:bubble3D val="0"/>
            <c:spPr>
              <a:solidFill>
                <a:schemeClr val="accent1">
                  <a:lumMod val="60000"/>
                  <a:lumOff val="40000"/>
                </a:schemeClr>
              </a:solidFill>
            </c:spPr>
            <c:extLst>
              <c:ext xmlns:c16="http://schemas.microsoft.com/office/drawing/2014/chart" uri="{C3380CC4-5D6E-409C-BE32-E72D297353CC}">
                <c16:uniqueId val="{00000003-8FE9-47DB-9115-57040F351C9D}"/>
              </c:ext>
            </c:extLst>
          </c:dPt>
          <c:dPt>
            <c:idx val="2"/>
            <c:bubble3D val="0"/>
            <c:spPr>
              <a:solidFill>
                <a:schemeClr val="accent6">
                  <a:lumMod val="60000"/>
                  <a:lumOff val="40000"/>
                </a:schemeClr>
              </a:solidFill>
            </c:spPr>
            <c:extLst>
              <c:ext xmlns:c16="http://schemas.microsoft.com/office/drawing/2014/chart" uri="{C3380CC4-5D6E-409C-BE32-E72D297353CC}">
                <c16:uniqueId val="{00000005-8FE9-47DB-9115-57040F351C9D}"/>
              </c:ext>
            </c:extLst>
          </c:dPt>
          <c:dPt>
            <c:idx val="3"/>
            <c:bubble3D val="0"/>
            <c:spPr>
              <a:solidFill>
                <a:schemeClr val="accent2"/>
              </a:solidFill>
            </c:spPr>
            <c:extLst>
              <c:ext xmlns:c16="http://schemas.microsoft.com/office/drawing/2014/chart" uri="{C3380CC4-5D6E-409C-BE32-E72D297353CC}">
                <c16:uniqueId val="{00000007-8FE9-47DB-9115-57040F351C9D}"/>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Assessment!$XEN$102:$XEN$105</c:f>
              <c:strCache>
                <c:ptCount val="4"/>
                <c:pt idx="0">
                  <c:v>Highly Competent</c:v>
                </c:pt>
                <c:pt idx="1">
                  <c:v>Competent Minor Issues</c:v>
                </c:pt>
                <c:pt idx="2">
                  <c:v>Development Opportunities</c:v>
                </c:pt>
                <c:pt idx="3">
                  <c:v>Areas for Improvement </c:v>
                </c:pt>
              </c:strCache>
            </c:strRef>
          </c:cat>
          <c:val>
            <c:numRef>
              <c:f>Assessment!$XEO$102:$XEO$105</c:f>
              <c:numCache>
                <c:formatCode>General</c:formatCode>
                <c:ptCount val="4"/>
                <c:pt idx="0">
                  <c:v>1</c:v>
                </c:pt>
                <c:pt idx="1">
                  <c:v>1</c:v>
                </c:pt>
                <c:pt idx="2">
                  <c:v>0</c:v>
                </c:pt>
                <c:pt idx="3">
                  <c:v>1</c:v>
                </c:pt>
              </c:numCache>
            </c:numRef>
          </c:val>
          <c:extLst>
            <c:ext xmlns:c16="http://schemas.microsoft.com/office/drawing/2014/chart" uri="{C3380CC4-5D6E-409C-BE32-E72D297353CC}">
              <c16:uniqueId val="{00000008-8FE9-47DB-9115-57040F351C9D}"/>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Module</a:t>
            </a:r>
            <a:r>
              <a:rPr lang="en-GB" baseline="0"/>
              <a:t> 8 Company workplace challenge</a:t>
            </a:r>
            <a:endParaRPr lang="en-GB"/>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B2C4-494D-9E21-EDEA0770241C}"/>
              </c:ext>
            </c:extLst>
          </c:dPt>
          <c:dPt>
            <c:idx val="1"/>
            <c:bubble3D val="0"/>
            <c:spPr>
              <a:solidFill>
                <a:schemeClr val="accent1">
                  <a:lumMod val="60000"/>
                  <a:lumOff val="40000"/>
                </a:schemeClr>
              </a:solidFill>
            </c:spPr>
            <c:extLst>
              <c:ext xmlns:c16="http://schemas.microsoft.com/office/drawing/2014/chart" uri="{C3380CC4-5D6E-409C-BE32-E72D297353CC}">
                <c16:uniqueId val="{00000003-B2C4-494D-9E21-EDEA0770241C}"/>
              </c:ext>
            </c:extLst>
          </c:dPt>
          <c:dPt>
            <c:idx val="2"/>
            <c:bubble3D val="0"/>
            <c:spPr>
              <a:solidFill>
                <a:schemeClr val="accent6">
                  <a:lumMod val="60000"/>
                  <a:lumOff val="40000"/>
                </a:schemeClr>
              </a:solidFill>
            </c:spPr>
            <c:extLst>
              <c:ext xmlns:c16="http://schemas.microsoft.com/office/drawing/2014/chart" uri="{C3380CC4-5D6E-409C-BE32-E72D297353CC}">
                <c16:uniqueId val="{00000005-B2C4-494D-9E21-EDEA0770241C}"/>
              </c:ext>
            </c:extLst>
          </c:dPt>
          <c:dPt>
            <c:idx val="3"/>
            <c:bubble3D val="0"/>
            <c:spPr>
              <a:solidFill>
                <a:schemeClr val="accent2"/>
              </a:solidFill>
            </c:spPr>
            <c:extLst>
              <c:ext xmlns:c16="http://schemas.microsoft.com/office/drawing/2014/chart" uri="{C3380CC4-5D6E-409C-BE32-E72D297353CC}">
                <c16:uniqueId val="{00000007-B2C4-494D-9E21-EDEA0770241C}"/>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Assessment!$XEN$113:$XEN$116</c:f>
              <c:strCache>
                <c:ptCount val="4"/>
                <c:pt idx="0">
                  <c:v>Highly Competent</c:v>
                </c:pt>
                <c:pt idx="1">
                  <c:v>Competent Minor Issues</c:v>
                </c:pt>
                <c:pt idx="2">
                  <c:v>Development Opportunities</c:v>
                </c:pt>
                <c:pt idx="3">
                  <c:v>Areas for Improvement </c:v>
                </c:pt>
              </c:strCache>
            </c:strRef>
          </c:cat>
          <c:val>
            <c:numRef>
              <c:f>Assessment!$XEO$113:$XEO$116</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8-B2C4-494D-9E21-EDEA0770241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Module</a:t>
            </a:r>
            <a:r>
              <a:rPr lang="en-GB" baseline="0"/>
              <a:t> 2 Travel Plan</a:t>
            </a:r>
            <a:endParaRPr lang="en-GB"/>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A9D4-4F69-9FE8-023F3CD2BDDD}"/>
              </c:ext>
            </c:extLst>
          </c:dPt>
          <c:dPt>
            <c:idx val="1"/>
            <c:bubble3D val="0"/>
            <c:spPr>
              <a:solidFill>
                <a:schemeClr val="accent1">
                  <a:lumMod val="60000"/>
                  <a:lumOff val="40000"/>
                </a:schemeClr>
              </a:solidFill>
            </c:spPr>
            <c:extLst>
              <c:ext xmlns:c16="http://schemas.microsoft.com/office/drawing/2014/chart" uri="{C3380CC4-5D6E-409C-BE32-E72D297353CC}">
                <c16:uniqueId val="{00000003-A9D4-4F69-9FE8-023F3CD2BDDD}"/>
              </c:ext>
            </c:extLst>
          </c:dPt>
          <c:dPt>
            <c:idx val="2"/>
            <c:bubble3D val="0"/>
            <c:spPr>
              <a:solidFill>
                <a:schemeClr val="accent6">
                  <a:lumMod val="60000"/>
                  <a:lumOff val="40000"/>
                </a:schemeClr>
              </a:solidFill>
            </c:spPr>
            <c:extLst>
              <c:ext xmlns:c16="http://schemas.microsoft.com/office/drawing/2014/chart" uri="{C3380CC4-5D6E-409C-BE32-E72D297353CC}">
                <c16:uniqueId val="{00000005-A9D4-4F69-9FE8-023F3CD2BDDD}"/>
              </c:ext>
            </c:extLst>
          </c:dPt>
          <c:dPt>
            <c:idx val="3"/>
            <c:bubble3D val="0"/>
            <c:spPr>
              <a:solidFill>
                <a:schemeClr val="accent2"/>
              </a:solidFill>
            </c:spPr>
            <c:extLst>
              <c:ext xmlns:c16="http://schemas.microsoft.com/office/drawing/2014/chart" uri="{C3380CC4-5D6E-409C-BE32-E72D297353CC}">
                <c16:uniqueId val="{00000007-A9D4-4F69-9FE8-023F3CD2BDDD}"/>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Assessment!$XEN$91:$XEN$94</c:f>
              <c:strCache>
                <c:ptCount val="4"/>
                <c:pt idx="0">
                  <c:v>Highly Competent</c:v>
                </c:pt>
                <c:pt idx="1">
                  <c:v>Competent Minor Issues</c:v>
                </c:pt>
                <c:pt idx="2">
                  <c:v>Development Opportunities</c:v>
                </c:pt>
                <c:pt idx="3">
                  <c:v>Areas for Improvement </c:v>
                </c:pt>
              </c:strCache>
            </c:strRef>
          </c:cat>
          <c:val>
            <c:numRef>
              <c:f>Assessment!$XEO$91:$XEO$94</c:f>
              <c:numCache>
                <c:formatCode>General</c:formatCode>
                <c:ptCount val="4"/>
                <c:pt idx="0">
                  <c:v>2</c:v>
                </c:pt>
                <c:pt idx="1">
                  <c:v>1</c:v>
                </c:pt>
                <c:pt idx="2">
                  <c:v>0</c:v>
                </c:pt>
                <c:pt idx="3">
                  <c:v>0</c:v>
                </c:pt>
              </c:numCache>
            </c:numRef>
          </c:val>
          <c:extLst>
            <c:ext xmlns:c16="http://schemas.microsoft.com/office/drawing/2014/chart" uri="{C3380CC4-5D6E-409C-BE32-E72D297353CC}">
              <c16:uniqueId val="{00000008-A9D4-4F69-9FE8-023F3CD2BDDD}"/>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Developing Others</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1AC9-4293-A22E-4D88AC42B1DE}"/>
              </c:ext>
            </c:extLst>
          </c:dPt>
          <c:dPt>
            <c:idx val="1"/>
            <c:bubble3D val="0"/>
            <c:spPr>
              <a:solidFill>
                <a:schemeClr val="accent1">
                  <a:lumMod val="60000"/>
                  <a:lumOff val="40000"/>
                </a:schemeClr>
              </a:solidFill>
            </c:spPr>
            <c:extLst>
              <c:ext xmlns:c16="http://schemas.microsoft.com/office/drawing/2014/chart" uri="{C3380CC4-5D6E-409C-BE32-E72D297353CC}">
                <c16:uniqueId val="{00000003-1AC9-4293-A22E-4D88AC42B1DE}"/>
              </c:ext>
            </c:extLst>
          </c:dPt>
          <c:dPt>
            <c:idx val="2"/>
            <c:bubble3D val="0"/>
            <c:spPr>
              <a:solidFill>
                <a:schemeClr val="accent6">
                  <a:lumMod val="60000"/>
                  <a:lumOff val="40000"/>
                </a:schemeClr>
              </a:solidFill>
            </c:spPr>
            <c:extLst>
              <c:ext xmlns:c16="http://schemas.microsoft.com/office/drawing/2014/chart" uri="{C3380CC4-5D6E-409C-BE32-E72D297353CC}">
                <c16:uniqueId val="{00000005-1AC9-4293-A22E-4D88AC42B1DE}"/>
              </c:ext>
            </c:extLst>
          </c:dPt>
          <c:dPt>
            <c:idx val="3"/>
            <c:bubble3D val="0"/>
            <c:spPr>
              <a:solidFill>
                <a:schemeClr val="accent2"/>
              </a:solidFill>
            </c:spPr>
            <c:extLst>
              <c:ext xmlns:c16="http://schemas.microsoft.com/office/drawing/2014/chart" uri="{C3380CC4-5D6E-409C-BE32-E72D297353CC}">
                <c16:uniqueId val="{00000007-1AC9-4293-A22E-4D88AC42B1DE}"/>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Assessment!$XEN$200:$XEN$203</c:f>
              <c:strCache>
                <c:ptCount val="4"/>
                <c:pt idx="0">
                  <c:v>Highly Competent</c:v>
                </c:pt>
                <c:pt idx="1">
                  <c:v>Competent Minor Issues</c:v>
                </c:pt>
                <c:pt idx="2">
                  <c:v>Development Opportunities</c:v>
                </c:pt>
                <c:pt idx="3">
                  <c:v>Areas for Improvement </c:v>
                </c:pt>
              </c:strCache>
            </c:strRef>
          </c:cat>
          <c:val>
            <c:numRef>
              <c:f>Assessment!$XEO$200:$XEO$203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1AC9-4293-A22E-4D88AC42B1DE}"/>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Strategic Thinking</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E241-4E9A-8966-F8A09D9DDB87}"/>
              </c:ext>
            </c:extLst>
          </c:dPt>
          <c:dPt>
            <c:idx val="1"/>
            <c:bubble3D val="0"/>
            <c:spPr>
              <a:solidFill>
                <a:schemeClr val="accent1">
                  <a:lumMod val="60000"/>
                  <a:lumOff val="40000"/>
                </a:schemeClr>
              </a:solidFill>
            </c:spPr>
            <c:extLst>
              <c:ext xmlns:c16="http://schemas.microsoft.com/office/drawing/2014/chart" uri="{C3380CC4-5D6E-409C-BE32-E72D297353CC}">
                <c16:uniqueId val="{00000003-E241-4E9A-8966-F8A09D9DDB87}"/>
              </c:ext>
            </c:extLst>
          </c:dPt>
          <c:dPt>
            <c:idx val="2"/>
            <c:bubble3D val="0"/>
            <c:spPr>
              <a:solidFill>
                <a:schemeClr val="accent6">
                  <a:lumMod val="60000"/>
                  <a:lumOff val="40000"/>
                </a:schemeClr>
              </a:solidFill>
            </c:spPr>
            <c:extLst>
              <c:ext xmlns:c16="http://schemas.microsoft.com/office/drawing/2014/chart" uri="{C3380CC4-5D6E-409C-BE32-E72D297353CC}">
                <c16:uniqueId val="{00000005-E241-4E9A-8966-F8A09D9DDB87}"/>
              </c:ext>
            </c:extLst>
          </c:dPt>
          <c:dPt>
            <c:idx val="3"/>
            <c:bubble3D val="0"/>
            <c:spPr>
              <a:solidFill>
                <a:schemeClr val="accent2"/>
              </a:solidFill>
            </c:spPr>
            <c:extLst>
              <c:ext xmlns:c16="http://schemas.microsoft.com/office/drawing/2014/chart" uri="{C3380CC4-5D6E-409C-BE32-E72D297353CC}">
                <c16:uniqueId val="{00000007-E241-4E9A-8966-F8A09D9DDB87}"/>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Assessment!$XEN$63:$XEN$66</c:f>
              <c:strCache>
                <c:ptCount val="4"/>
                <c:pt idx="0">
                  <c:v>Highly Competent</c:v>
                </c:pt>
                <c:pt idx="1">
                  <c:v>Competent Minor Issues</c:v>
                </c:pt>
                <c:pt idx="2">
                  <c:v>Development Opportunities</c:v>
                </c:pt>
                <c:pt idx="3">
                  <c:v>Areas for Improvement </c:v>
                </c:pt>
              </c:strCache>
            </c:strRef>
          </c:cat>
          <c:val>
            <c:numRef>
              <c:f>Assessment!$XEO$63:$XEO$66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241-4E9A-8966-F8A09D9DDB8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spPr>
    <a:ln>
      <a:solidFill>
        <a:schemeClr val="tx1">
          <a:tint val="75000"/>
          <a:shade val="95000"/>
          <a:satMod val="105000"/>
        </a:schemeClr>
      </a:solid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Personal Innovation</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B351-4159-B031-E05149555044}"/>
              </c:ext>
            </c:extLst>
          </c:dPt>
          <c:dPt>
            <c:idx val="1"/>
            <c:bubble3D val="0"/>
            <c:spPr>
              <a:solidFill>
                <a:schemeClr val="accent1">
                  <a:lumMod val="60000"/>
                  <a:lumOff val="40000"/>
                </a:schemeClr>
              </a:solidFill>
            </c:spPr>
            <c:extLst>
              <c:ext xmlns:c16="http://schemas.microsoft.com/office/drawing/2014/chart" uri="{C3380CC4-5D6E-409C-BE32-E72D297353CC}">
                <c16:uniqueId val="{00000003-B351-4159-B031-E05149555044}"/>
              </c:ext>
            </c:extLst>
          </c:dPt>
          <c:dPt>
            <c:idx val="2"/>
            <c:bubble3D val="0"/>
            <c:spPr>
              <a:solidFill>
                <a:schemeClr val="accent6">
                  <a:lumMod val="60000"/>
                  <a:lumOff val="40000"/>
                </a:schemeClr>
              </a:solidFill>
            </c:spPr>
            <c:extLst>
              <c:ext xmlns:c16="http://schemas.microsoft.com/office/drawing/2014/chart" uri="{C3380CC4-5D6E-409C-BE32-E72D297353CC}">
                <c16:uniqueId val="{00000005-B351-4159-B031-E05149555044}"/>
              </c:ext>
            </c:extLst>
          </c:dPt>
          <c:dPt>
            <c:idx val="3"/>
            <c:bubble3D val="0"/>
            <c:spPr>
              <a:solidFill>
                <a:schemeClr val="accent2"/>
              </a:solidFill>
            </c:spPr>
            <c:extLst>
              <c:ext xmlns:c16="http://schemas.microsoft.com/office/drawing/2014/chart" uri="{C3380CC4-5D6E-409C-BE32-E72D297353CC}">
                <c16:uniqueId val="{00000007-B351-4159-B031-E05149555044}"/>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Assessment!$XEN$91:$XEN$94</c:f>
              <c:strCache>
                <c:ptCount val="4"/>
                <c:pt idx="0">
                  <c:v>Highly Competent</c:v>
                </c:pt>
                <c:pt idx="1">
                  <c:v>Competent Minor Issues</c:v>
                </c:pt>
                <c:pt idx="2">
                  <c:v>Development Opportunities</c:v>
                </c:pt>
                <c:pt idx="3">
                  <c:v>Areas for Improvement </c:v>
                </c:pt>
              </c:strCache>
            </c:strRef>
          </c:cat>
          <c:val>
            <c:numRef>
              <c:f>Assessment!$XEO$91:$XEO$94</c:f>
              <c:numCache>
                <c:formatCode>General</c:formatCode>
                <c:ptCount val="4"/>
                <c:pt idx="0">
                  <c:v>2</c:v>
                </c:pt>
                <c:pt idx="1">
                  <c:v>1</c:v>
                </c:pt>
                <c:pt idx="2">
                  <c:v>0</c:v>
                </c:pt>
                <c:pt idx="3">
                  <c:v>0</c:v>
                </c:pt>
              </c:numCache>
            </c:numRef>
          </c:val>
          <c:extLst>
            <c:ext xmlns:c16="http://schemas.microsoft.com/office/drawing/2014/chart" uri="{C3380CC4-5D6E-409C-BE32-E72D297353CC}">
              <c16:uniqueId val="{00000008-B351-4159-B031-E0514955504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t>Commercial Awareness</a:t>
            </a:r>
          </a:p>
        </c:rich>
      </c:tx>
      <c:overlay val="0"/>
    </c:title>
    <c:autoTitleDeleted val="0"/>
    <c:plotArea>
      <c:layout/>
      <c:pieChart>
        <c:varyColors val="1"/>
        <c:ser>
          <c:idx val="0"/>
          <c:order val="0"/>
          <c:dPt>
            <c:idx val="0"/>
            <c:bubble3D val="0"/>
            <c:spPr>
              <a:solidFill>
                <a:schemeClr val="accent3">
                  <a:lumMod val="75000"/>
                </a:schemeClr>
              </a:solidFill>
            </c:spPr>
            <c:extLst>
              <c:ext xmlns:c16="http://schemas.microsoft.com/office/drawing/2014/chart" uri="{C3380CC4-5D6E-409C-BE32-E72D297353CC}">
                <c16:uniqueId val="{00000001-7E0E-4189-BBEF-26655BABE9B5}"/>
              </c:ext>
            </c:extLst>
          </c:dPt>
          <c:dPt>
            <c:idx val="1"/>
            <c:bubble3D val="0"/>
            <c:spPr>
              <a:solidFill>
                <a:schemeClr val="accent1">
                  <a:lumMod val="60000"/>
                  <a:lumOff val="40000"/>
                </a:schemeClr>
              </a:solidFill>
            </c:spPr>
            <c:extLst>
              <c:ext xmlns:c16="http://schemas.microsoft.com/office/drawing/2014/chart" uri="{C3380CC4-5D6E-409C-BE32-E72D297353CC}">
                <c16:uniqueId val="{00000003-7E0E-4189-BBEF-26655BABE9B5}"/>
              </c:ext>
            </c:extLst>
          </c:dPt>
          <c:dPt>
            <c:idx val="2"/>
            <c:bubble3D val="0"/>
            <c:spPr>
              <a:solidFill>
                <a:schemeClr val="accent6">
                  <a:lumMod val="60000"/>
                  <a:lumOff val="40000"/>
                </a:schemeClr>
              </a:solidFill>
            </c:spPr>
            <c:extLst>
              <c:ext xmlns:c16="http://schemas.microsoft.com/office/drawing/2014/chart" uri="{C3380CC4-5D6E-409C-BE32-E72D297353CC}">
                <c16:uniqueId val="{00000005-7E0E-4189-BBEF-26655BABE9B5}"/>
              </c:ext>
            </c:extLst>
          </c:dPt>
          <c:dPt>
            <c:idx val="3"/>
            <c:bubble3D val="0"/>
            <c:spPr>
              <a:solidFill>
                <a:schemeClr val="accent2"/>
              </a:solidFill>
            </c:spPr>
            <c:extLst>
              <c:ext xmlns:c16="http://schemas.microsoft.com/office/drawing/2014/chart" uri="{C3380CC4-5D6E-409C-BE32-E72D297353CC}">
                <c16:uniqueId val="{00000007-7E0E-4189-BBEF-26655BABE9B5}"/>
              </c:ext>
            </c:extLst>
          </c:dPt>
          <c:dLbls>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Assessment!$XEN$123:$XEN$126</c:f>
              <c:strCache>
                <c:ptCount val="4"/>
                <c:pt idx="0">
                  <c:v>Highly Competent</c:v>
                </c:pt>
                <c:pt idx="1">
                  <c:v>Competent Minor Issues</c:v>
                </c:pt>
                <c:pt idx="2">
                  <c:v>Development Opportunities</c:v>
                </c:pt>
                <c:pt idx="3">
                  <c:v>Areas for Improvement </c:v>
                </c:pt>
              </c:strCache>
            </c:strRef>
          </c:cat>
          <c:val>
            <c:numRef>
              <c:f>Assessment!$XEO$123:$XEO$126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E0E-4189-BBEF-26655BABE9B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spPr>
    <a:ln>
      <a:solidFill>
        <a:schemeClr val="tx1">
          <a:tint val="75000"/>
          <a:shade val="95000"/>
          <a:satMod val="105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Sheet4!A1"/><Relationship Id="rId2" Type="http://schemas.openxmlformats.org/officeDocument/2006/relationships/hyperlink" Target="#Sheet3!A1"/><Relationship Id="rId1" Type="http://schemas.openxmlformats.org/officeDocument/2006/relationships/hyperlink" Target="#Sheet2!A1"/></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5.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4.xml"/><Relationship Id="rId2" Type="http://schemas.openxmlformats.org/officeDocument/2006/relationships/chart" Target="../charts/chart2.xml"/><Relationship Id="rId16" Type="http://schemas.openxmlformats.org/officeDocument/2006/relationships/hyperlink" Target="#Sheet3!A1"/><Relationship Id="rId20" Type="http://schemas.openxmlformats.org/officeDocument/2006/relationships/chart" Target="../charts/chart17.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hyperlink" Target="#Sheet2!A1"/><Relationship Id="rId10" Type="http://schemas.openxmlformats.org/officeDocument/2006/relationships/chart" Target="../charts/chart10.xml"/><Relationship Id="rId19" Type="http://schemas.openxmlformats.org/officeDocument/2006/relationships/chart" Target="../charts/chart16.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hyperlink" Target="#Sheet1!A1"/></Relationships>
</file>

<file path=xl/drawings/_rels/drawing3.xml.rels><?xml version="1.0" encoding="UTF-8" standalone="yes"?>
<Relationships xmlns="http://schemas.openxmlformats.org/package/2006/relationships"><Relationship Id="rId3" Type="http://schemas.openxmlformats.org/officeDocument/2006/relationships/hyperlink" Target="#Sheet4!A1"/><Relationship Id="rId2" Type="http://schemas.openxmlformats.org/officeDocument/2006/relationships/hyperlink" Target="#Sheet2!A1"/><Relationship Id="rId1" Type="http://schemas.openxmlformats.org/officeDocument/2006/relationships/hyperlink" Target="#Sheet1!A1"/></Relationships>
</file>

<file path=xl/drawings/_rels/drawing4.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hyperlink" Target="#Dashboard!A1"/><Relationship Id="rId1" Type="http://schemas.openxmlformats.org/officeDocument/2006/relationships/hyperlink" Target="#Assessment!A1"/></Relationships>
</file>

<file path=xl/drawings/_rels/drawing5.xml.rels><?xml version="1.0" encoding="UTF-8" standalone="yes"?>
<Relationships xmlns="http://schemas.openxmlformats.org/package/2006/relationships"><Relationship Id="rId3" Type="http://schemas.openxmlformats.org/officeDocument/2006/relationships/hyperlink" Target="#Dashboard!A1"/><Relationship Id="rId2" Type="http://schemas.openxmlformats.org/officeDocument/2006/relationships/hyperlink" Target="#Summary!A1"/><Relationship Id="rId1" Type="http://schemas.openxmlformats.org/officeDocument/2006/relationships/hyperlink" Target="#Introduction!A1"/></Relationships>
</file>

<file path=xl/drawings/_rels/drawing6.xml.rels><?xml version="1.0" encoding="UTF-8" standalone="yes"?>
<Relationships xmlns="http://schemas.openxmlformats.org/package/2006/relationships"><Relationship Id="rId3" Type="http://schemas.openxmlformats.org/officeDocument/2006/relationships/hyperlink" Target="#Dashboard!A1"/><Relationship Id="rId2" Type="http://schemas.openxmlformats.org/officeDocument/2006/relationships/hyperlink" Target="#Assessment!A1"/><Relationship Id="rId1" Type="http://schemas.openxmlformats.org/officeDocument/2006/relationships/hyperlink" Target="#Introduction!A1"/></Relationships>
</file>

<file path=xl/drawings/_rels/drawing7.xml.rels><?xml version="1.0" encoding="UTF-8" standalone="yes"?>
<Relationships xmlns="http://schemas.openxmlformats.org/package/2006/relationships"><Relationship Id="rId8" Type="http://schemas.openxmlformats.org/officeDocument/2006/relationships/hyperlink" Target="#Summary!A1"/><Relationship Id="rId3" Type="http://schemas.openxmlformats.org/officeDocument/2006/relationships/chart" Target="../charts/chart20.xml"/><Relationship Id="rId7" Type="http://schemas.openxmlformats.org/officeDocument/2006/relationships/hyperlink" Target="#Assessment!A1"/><Relationship Id="rId12" Type="http://schemas.openxmlformats.org/officeDocument/2006/relationships/chart" Target="../charts/chart26.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hyperlink" Target="#Introduction!A1"/><Relationship Id="rId11" Type="http://schemas.openxmlformats.org/officeDocument/2006/relationships/chart" Target="../charts/chart25.xml"/><Relationship Id="rId5" Type="http://schemas.openxmlformats.org/officeDocument/2006/relationships/chart" Target="../charts/chart22.xml"/><Relationship Id="rId10" Type="http://schemas.openxmlformats.org/officeDocument/2006/relationships/chart" Target="../charts/chart24.xml"/><Relationship Id="rId4" Type="http://schemas.openxmlformats.org/officeDocument/2006/relationships/chart" Target="../charts/chart21.xml"/><Relationship Id="rId9"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xdr:col>
      <xdr:colOff>8467</xdr:colOff>
      <xdr:row>0</xdr:row>
      <xdr:rowOff>113243</xdr:rowOff>
    </xdr:from>
    <xdr:to>
      <xdr:col>1</xdr:col>
      <xdr:colOff>2237317</xdr:colOff>
      <xdr:row>0</xdr:row>
      <xdr:rowOff>772585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F8F02AB9-D866-4982-B725-2BDF5E2BAD39}"/>
            </a:ext>
          </a:extLst>
        </xdr:cNvPr>
        <xdr:cNvSpPr/>
      </xdr:nvSpPr>
      <xdr:spPr>
        <a:xfrm>
          <a:off x="2618317" y="113243"/>
          <a:ext cx="2228850" cy="65934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a:t>Begin the Assessment</a:t>
          </a:r>
        </a:p>
      </xdr:txBody>
    </xdr:sp>
    <xdr:clientData/>
  </xdr:twoCellAnchor>
  <xdr:twoCellAnchor>
    <xdr:from>
      <xdr:col>1</xdr:col>
      <xdr:colOff>2454276</xdr:colOff>
      <xdr:row>0</xdr:row>
      <xdr:rowOff>124883</xdr:rowOff>
    </xdr:from>
    <xdr:to>
      <xdr:col>1</xdr:col>
      <xdr:colOff>4683126</xdr:colOff>
      <xdr:row>0</xdr:row>
      <xdr:rowOff>772584</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4C49DB24-FEA2-44C3-8ADB-DEF9D5E84699}"/>
            </a:ext>
          </a:extLst>
        </xdr:cNvPr>
        <xdr:cNvSpPr/>
      </xdr:nvSpPr>
      <xdr:spPr>
        <a:xfrm>
          <a:off x="5064126" y="124883"/>
          <a:ext cx="2228850" cy="647701"/>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a:t>Review</a:t>
          </a:r>
          <a:r>
            <a:rPr lang="en-GB" sz="1100"/>
            <a:t> </a:t>
          </a:r>
          <a:r>
            <a:rPr lang="en-GB" sz="1400"/>
            <a:t>Summary Results </a:t>
          </a:r>
        </a:p>
      </xdr:txBody>
    </xdr:sp>
    <xdr:clientData/>
  </xdr:twoCellAnchor>
  <xdr:twoCellAnchor>
    <xdr:from>
      <xdr:col>1</xdr:col>
      <xdr:colOff>4857750</xdr:colOff>
      <xdr:row>0</xdr:row>
      <xdr:rowOff>146049</xdr:rowOff>
    </xdr:from>
    <xdr:to>
      <xdr:col>1</xdr:col>
      <xdr:colOff>7086600</xdr:colOff>
      <xdr:row>0</xdr:row>
      <xdr:rowOff>783167</xdr:rowOff>
    </xdr:to>
    <xdr:sp macro="" textlink="">
      <xdr:nvSpPr>
        <xdr:cNvPr id="4" name="Rounded Rectangle 4">
          <a:hlinkClick xmlns:r="http://schemas.openxmlformats.org/officeDocument/2006/relationships" r:id="rId3"/>
          <a:extLst>
            <a:ext uri="{FF2B5EF4-FFF2-40B4-BE49-F238E27FC236}">
              <a16:creationId xmlns:a16="http://schemas.microsoft.com/office/drawing/2014/main" id="{14D7A08B-8406-42C4-844E-96673E298085}"/>
            </a:ext>
          </a:extLst>
        </xdr:cNvPr>
        <xdr:cNvSpPr/>
      </xdr:nvSpPr>
      <xdr:spPr>
        <a:xfrm>
          <a:off x="7467600" y="146049"/>
          <a:ext cx="2228850" cy="637118"/>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a:t>Review Diagnostic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122580</xdr:colOff>
      <xdr:row>33</xdr:row>
      <xdr:rowOff>153680</xdr:rowOff>
    </xdr:from>
    <xdr:to>
      <xdr:col>1</xdr:col>
      <xdr:colOff>3722580</xdr:colOff>
      <xdr:row>47</xdr:row>
      <xdr:rowOff>6680</xdr:rowOff>
    </xdr:to>
    <xdr:graphicFrame macro="">
      <xdr:nvGraphicFramePr>
        <xdr:cNvPr id="2" name="Chart 1">
          <a:extLst>
            <a:ext uri="{FF2B5EF4-FFF2-40B4-BE49-F238E27FC236}">
              <a16:creationId xmlns:a16="http://schemas.microsoft.com/office/drawing/2014/main" id="{429786B4-D63B-4C41-B7F7-B27383F7B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108857</xdr:colOff>
      <xdr:row>47</xdr:row>
      <xdr:rowOff>29034</xdr:rowOff>
    </xdr:from>
    <xdr:to>
      <xdr:col>1</xdr:col>
      <xdr:colOff>3708857</xdr:colOff>
      <xdr:row>60</xdr:row>
      <xdr:rowOff>72534</xdr:rowOff>
    </xdr:to>
    <xdr:graphicFrame macro="">
      <xdr:nvGraphicFramePr>
        <xdr:cNvPr id="3" name="Chart 2">
          <a:extLst>
            <a:ext uri="{FF2B5EF4-FFF2-40B4-BE49-F238E27FC236}">
              <a16:creationId xmlns:a16="http://schemas.microsoft.com/office/drawing/2014/main" id="{029E3BC1-97BB-4C6A-9088-62E7E69F9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3706057</xdr:colOff>
      <xdr:row>33</xdr:row>
      <xdr:rowOff>144164</xdr:rowOff>
    </xdr:from>
    <xdr:to>
      <xdr:col>4</xdr:col>
      <xdr:colOff>380021</xdr:colOff>
      <xdr:row>46</xdr:row>
      <xdr:rowOff>187664</xdr:rowOff>
    </xdr:to>
    <xdr:graphicFrame macro="">
      <xdr:nvGraphicFramePr>
        <xdr:cNvPr id="4" name="Chart 3">
          <a:extLst>
            <a:ext uri="{FF2B5EF4-FFF2-40B4-BE49-F238E27FC236}">
              <a16:creationId xmlns:a16="http://schemas.microsoft.com/office/drawing/2014/main" id="{C4F05140-A8F0-4440-93BD-8DEF6EB1D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3712862</xdr:colOff>
      <xdr:row>47</xdr:row>
      <xdr:rowOff>40062</xdr:rowOff>
    </xdr:from>
    <xdr:to>
      <xdr:col>4</xdr:col>
      <xdr:colOff>386826</xdr:colOff>
      <xdr:row>60</xdr:row>
      <xdr:rowOff>83562</xdr:rowOff>
    </xdr:to>
    <xdr:graphicFrame macro="">
      <xdr:nvGraphicFramePr>
        <xdr:cNvPr id="5" name="Chart 4">
          <a:extLst>
            <a:ext uri="{FF2B5EF4-FFF2-40B4-BE49-F238E27FC236}">
              <a16:creationId xmlns:a16="http://schemas.microsoft.com/office/drawing/2014/main" id="{9EAE2164-FDC1-49B0-807E-184DDCF68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443745</xdr:colOff>
      <xdr:row>33</xdr:row>
      <xdr:rowOff>162146</xdr:rowOff>
    </xdr:from>
    <xdr:to>
      <xdr:col>10</xdr:col>
      <xdr:colOff>369817</xdr:colOff>
      <xdr:row>47</xdr:row>
      <xdr:rowOff>15146</xdr:rowOff>
    </xdr:to>
    <xdr:graphicFrame macro="">
      <xdr:nvGraphicFramePr>
        <xdr:cNvPr id="6" name="Chart 5">
          <a:extLst>
            <a:ext uri="{FF2B5EF4-FFF2-40B4-BE49-F238E27FC236}">
              <a16:creationId xmlns:a16="http://schemas.microsoft.com/office/drawing/2014/main" id="{1827A749-ED70-40DE-81C5-9A543E41C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420309</xdr:colOff>
      <xdr:row>47</xdr:row>
      <xdr:rowOff>61226</xdr:rowOff>
    </xdr:from>
    <xdr:to>
      <xdr:col>10</xdr:col>
      <xdr:colOff>346381</xdr:colOff>
      <xdr:row>60</xdr:row>
      <xdr:rowOff>104726</xdr:rowOff>
    </xdr:to>
    <xdr:graphicFrame macro="">
      <xdr:nvGraphicFramePr>
        <xdr:cNvPr id="7" name="Chart 6">
          <a:extLst>
            <a:ext uri="{FF2B5EF4-FFF2-40B4-BE49-F238E27FC236}">
              <a16:creationId xmlns:a16="http://schemas.microsoft.com/office/drawing/2014/main" id="{406AE9CF-B6B8-47CA-B80A-7505B56D2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396874</xdr:colOff>
      <xdr:row>20</xdr:row>
      <xdr:rowOff>109991</xdr:rowOff>
    </xdr:from>
    <xdr:to>
      <xdr:col>16</xdr:col>
      <xdr:colOff>322945</xdr:colOff>
      <xdr:row>33</xdr:row>
      <xdr:rowOff>153491</xdr:rowOff>
    </xdr:to>
    <xdr:graphicFrame macro="">
      <xdr:nvGraphicFramePr>
        <xdr:cNvPr id="8" name="Chart 7">
          <a:extLst>
            <a:ext uri="{FF2B5EF4-FFF2-40B4-BE49-F238E27FC236}">
              <a16:creationId xmlns:a16="http://schemas.microsoft.com/office/drawing/2014/main" id="{D0774BB7-E51D-4F9D-8179-DC1891D2E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402923</xdr:colOff>
      <xdr:row>33</xdr:row>
      <xdr:rowOff>179160</xdr:rowOff>
    </xdr:from>
    <xdr:to>
      <xdr:col>16</xdr:col>
      <xdr:colOff>328994</xdr:colOff>
      <xdr:row>47</xdr:row>
      <xdr:rowOff>32160</xdr:rowOff>
    </xdr:to>
    <xdr:graphicFrame macro="">
      <xdr:nvGraphicFramePr>
        <xdr:cNvPr id="9" name="Chart 8">
          <a:extLst>
            <a:ext uri="{FF2B5EF4-FFF2-40B4-BE49-F238E27FC236}">
              <a16:creationId xmlns:a16="http://schemas.microsoft.com/office/drawing/2014/main" id="{916E1BBD-AF27-4A56-A6EB-A940B26CA5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405003</xdr:colOff>
      <xdr:row>47</xdr:row>
      <xdr:rowOff>41009</xdr:rowOff>
    </xdr:from>
    <xdr:to>
      <xdr:col>16</xdr:col>
      <xdr:colOff>331074</xdr:colOff>
      <xdr:row>60</xdr:row>
      <xdr:rowOff>84509</xdr:rowOff>
    </xdr:to>
    <xdr:graphicFrame macro="">
      <xdr:nvGraphicFramePr>
        <xdr:cNvPr id="10" name="Chart 9">
          <a:extLst>
            <a:ext uri="{FF2B5EF4-FFF2-40B4-BE49-F238E27FC236}">
              <a16:creationId xmlns:a16="http://schemas.microsoft.com/office/drawing/2014/main" id="{257E7494-919F-470F-B373-8006322457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462264</xdr:colOff>
      <xdr:row>20</xdr:row>
      <xdr:rowOff>63689</xdr:rowOff>
    </xdr:from>
    <xdr:to>
      <xdr:col>10</xdr:col>
      <xdr:colOff>388336</xdr:colOff>
      <xdr:row>33</xdr:row>
      <xdr:rowOff>107189</xdr:rowOff>
    </xdr:to>
    <xdr:graphicFrame macro="">
      <xdr:nvGraphicFramePr>
        <xdr:cNvPr id="11" name="Chart 10">
          <a:extLst>
            <a:ext uri="{FF2B5EF4-FFF2-40B4-BE49-F238E27FC236}">
              <a16:creationId xmlns:a16="http://schemas.microsoft.com/office/drawing/2014/main" id="{8322F635-D10F-4B85-BAC4-BE7FE4BD3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3789590</xdr:colOff>
      <xdr:row>20</xdr:row>
      <xdr:rowOff>81263</xdr:rowOff>
    </xdr:from>
    <xdr:to>
      <xdr:col>4</xdr:col>
      <xdr:colOff>477162</xdr:colOff>
      <xdr:row>33</xdr:row>
      <xdr:rowOff>124763</xdr:rowOff>
    </xdr:to>
    <xdr:graphicFrame macro="">
      <xdr:nvGraphicFramePr>
        <xdr:cNvPr id="12" name="Chart 11">
          <a:extLst>
            <a:ext uri="{FF2B5EF4-FFF2-40B4-BE49-F238E27FC236}">
              <a16:creationId xmlns:a16="http://schemas.microsoft.com/office/drawing/2014/main" id="{B66E2439-F632-460F-B8A1-29CA69E9C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152702</xdr:colOff>
      <xdr:row>20</xdr:row>
      <xdr:rowOff>88067</xdr:rowOff>
    </xdr:from>
    <xdr:to>
      <xdr:col>1</xdr:col>
      <xdr:colOff>3761774</xdr:colOff>
      <xdr:row>33</xdr:row>
      <xdr:rowOff>131567</xdr:rowOff>
    </xdr:to>
    <xdr:graphicFrame macro="">
      <xdr:nvGraphicFramePr>
        <xdr:cNvPr id="13" name="Chart 12">
          <a:extLst>
            <a:ext uri="{FF2B5EF4-FFF2-40B4-BE49-F238E27FC236}">
              <a16:creationId xmlns:a16="http://schemas.microsoft.com/office/drawing/2014/main" id="{2D5A4514-9179-49DE-9EEC-0B46973C6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3837214</xdr:colOff>
      <xdr:row>1</xdr:row>
      <xdr:rowOff>178405</xdr:rowOff>
    </xdr:from>
    <xdr:to>
      <xdr:col>10</xdr:col>
      <xdr:colOff>412750</xdr:colOff>
      <xdr:row>20</xdr:row>
      <xdr:rowOff>79073</xdr:rowOff>
    </xdr:to>
    <xdr:graphicFrame macro="">
      <xdr:nvGraphicFramePr>
        <xdr:cNvPr id="14" name="Chart 13">
          <a:extLst>
            <a:ext uri="{FF2B5EF4-FFF2-40B4-BE49-F238E27FC236}">
              <a16:creationId xmlns:a16="http://schemas.microsoft.com/office/drawing/2014/main" id="{C8E6D204-54DA-4A7D-A685-5B06ED8EB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1919968</xdr:colOff>
      <xdr:row>0</xdr:row>
      <xdr:rowOff>104473</xdr:rowOff>
    </xdr:from>
    <xdr:to>
      <xdr:col>1</xdr:col>
      <xdr:colOff>4105275</xdr:colOff>
      <xdr:row>0</xdr:row>
      <xdr:rowOff>629709</xdr:rowOff>
    </xdr:to>
    <xdr:sp macro="" textlink="">
      <xdr:nvSpPr>
        <xdr:cNvPr id="15" name="Rounded Rectangle 34">
          <a:hlinkClick xmlns:r="http://schemas.openxmlformats.org/officeDocument/2006/relationships" r:id="rId14"/>
          <a:extLst>
            <a:ext uri="{FF2B5EF4-FFF2-40B4-BE49-F238E27FC236}">
              <a16:creationId xmlns:a16="http://schemas.microsoft.com/office/drawing/2014/main" id="{A355A4FC-D51A-4062-943C-4355E03D04A5}"/>
            </a:ext>
          </a:extLst>
        </xdr:cNvPr>
        <xdr:cNvSpPr/>
      </xdr:nvSpPr>
      <xdr:spPr>
        <a:xfrm>
          <a:off x="2729593" y="104473"/>
          <a:ext cx="2185307" cy="525236"/>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a:t>Home</a:t>
          </a:r>
        </a:p>
      </xdr:txBody>
    </xdr:sp>
    <xdr:clientData/>
  </xdr:twoCellAnchor>
  <xdr:twoCellAnchor>
    <xdr:from>
      <xdr:col>1</xdr:col>
      <xdr:colOff>4188732</xdr:colOff>
      <xdr:row>0</xdr:row>
      <xdr:rowOff>87842</xdr:rowOff>
    </xdr:from>
    <xdr:to>
      <xdr:col>2</xdr:col>
      <xdr:colOff>550484</xdr:colOff>
      <xdr:row>0</xdr:row>
      <xdr:rowOff>640291</xdr:rowOff>
    </xdr:to>
    <xdr:sp macro="" textlink="">
      <xdr:nvSpPr>
        <xdr:cNvPr id="16" name="Rounded Rectangle 36">
          <a:hlinkClick xmlns:r="http://schemas.openxmlformats.org/officeDocument/2006/relationships" r:id="rId15"/>
          <a:extLst>
            <a:ext uri="{FF2B5EF4-FFF2-40B4-BE49-F238E27FC236}">
              <a16:creationId xmlns:a16="http://schemas.microsoft.com/office/drawing/2014/main" id="{F719B5DF-3BE3-454F-80F3-8833C3AD7B7E}"/>
            </a:ext>
          </a:extLst>
        </xdr:cNvPr>
        <xdr:cNvSpPr/>
      </xdr:nvSpPr>
      <xdr:spPr>
        <a:xfrm>
          <a:off x="4998357" y="87842"/>
          <a:ext cx="2057702" cy="55244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GB" sz="1100"/>
            <a:t>          </a:t>
          </a:r>
          <a:r>
            <a:rPr lang="en-GB" sz="1400"/>
            <a:t>Begin the Assessment</a:t>
          </a:r>
        </a:p>
      </xdr:txBody>
    </xdr:sp>
    <xdr:clientData/>
  </xdr:twoCellAnchor>
  <xdr:twoCellAnchor>
    <xdr:from>
      <xdr:col>2</xdr:col>
      <xdr:colOff>604459</xdr:colOff>
      <xdr:row>0</xdr:row>
      <xdr:rowOff>80434</xdr:rowOff>
    </xdr:from>
    <xdr:to>
      <xdr:col>6</xdr:col>
      <xdr:colOff>547007</xdr:colOff>
      <xdr:row>0</xdr:row>
      <xdr:rowOff>632884</xdr:rowOff>
    </xdr:to>
    <xdr:sp macro="" textlink="">
      <xdr:nvSpPr>
        <xdr:cNvPr id="17" name="Rounded Rectangle 37">
          <a:hlinkClick xmlns:r="http://schemas.openxmlformats.org/officeDocument/2006/relationships" r:id="rId16"/>
          <a:extLst>
            <a:ext uri="{FF2B5EF4-FFF2-40B4-BE49-F238E27FC236}">
              <a16:creationId xmlns:a16="http://schemas.microsoft.com/office/drawing/2014/main" id="{BB7F9BD3-D3E8-4924-878C-6CDBA7BFE0A4}"/>
            </a:ext>
          </a:extLst>
        </xdr:cNvPr>
        <xdr:cNvSpPr/>
      </xdr:nvSpPr>
      <xdr:spPr>
        <a:xfrm>
          <a:off x="7110034" y="80434"/>
          <a:ext cx="2380948" cy="5524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GB" sz="1100"/>
            <a:t>          </a:t>
          </a:r>
          <a:r>
            <a:rPr lang="en-GB" sz="1200"/>
            <a:t>Review Summary Results </a:t>
          </a:r>
        </a:p>
      </xdr:txBody>
    </xdr:sp>
    <xdr:clientData/>
  </xdr:twoCellAnchor>
  <xdr:twoCellAnchor>
    <xdr:from>
      <xdr:col>0</xdr:col>
      <xdr:colOff>0</xdr:colOff>
      <xdr:row>105</xdr:row>
      <xdr:rowOff>0</xdr:rowOff>
    </xdr:from>
    <xdr:to>
      <xdr:col>1</xdr:col>
      <xdr:colOff>2794154</xdr:colOff>
      <xdr:row>118</xdr:row>
      <xdr:rowOff>43500</xdr:rowOff>
    </xdr:to>
    <xdr:graphicFrame macro="">
      <xdr:nvGraphicFramePr>
        <xdr:cNvPr id="18" name="Chart 17">
          <a:extLst>
            <a:ext uri="{FF2B5EF4-FFF2-40B4-BE49-F238E27FC236}">
              <a16:creationId xmlns:a16="http://schemas.microsoft.com/office/drawing/2014/main" id="{2FEB76C5-69D6-4B8A-8D79-8CB1AB7BC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105</xdr:row>
      <xdr:rowOff>0</xdr:rowOff>
    </xdr:from>
    <xdr:to>
      <xdr:col>1</xdr:col>
      <xdr:colOff>3600000</xdr:colOff>
      <xdr:row>118</xdr:row>
      <xdr:rowOff>43500</xdr:rowOff>
    </xdr:to>
    <xdr:graphicFrame macro="">
      <xdr:nvGraphicFramePr>
        <xdr:cNvPr id="19" name="Chart 18">
          <a:extLst>
            <a:ext uri="{FF2B5EF4-FFF2-40B4-BE49-F238E27FC236}">
              <a16:creationId xmlns:a16="http://schemas.microsoft.com/office/drawing/2014/main" id="{CD527C32-3FE3-4FFE-BDAD-84C71BE40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3610993</xdr:colOff>
      <xdr:row>105</xdr:row>
      <xdr:rowOff>3408</xdr:rowOff>
    </xdr:from>
    <xdr:to>
      <xdr:col>4</xdr:col>
      <xdr:colOff>284957</xdr:colOff>
      <xdr:row>118</xdr:row>
      <xdr:rowOff>46908</xdr:rowOff>
    </xdr:to>
    <xdr:graphicFrame macro="">
      <xdr:nvGraphicFramePr>
        <xdr:cNvPr id="20" name="Chart 19">
          <a:extLst>
            <a:ext uri="{FF2B5EF4-FFF2-40B4-BE49-F238E27FC236}">
              <a16:creationId xmlns:a16="http://schemas.microsoft.com/office/drawing/2014/main" id="{084EE8C7-409D-4FAE-871B-18DCFA668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322977</xdr:colOff>
      <xdr:row>105</xdr:row>
      <xdr:rowOff>17610</xdr:rowOff>
    </xdr:from>
    <xdr:to>
      <xdr:col>10</xdr:col>
      <xdr:colOff>249049</xdr:colOff>
      <xdr:row>118</xdr:row>
      <xdr:rowOff>61110</xdr:rowOff>
    </xdr:to>
    <xdr:graphicFrame macro="">
      <xdr:nvGraphicFramePr>
        <xdr:cNvPr id="21" name="Chart 20">
          <a:extLst>
            <a:ext uri="{FF2B5EF4-FFF2-40B4-BE49-F238E27FC236}">
              <a16:creationId xmlns:a16="http://schemas.microsoft.com/office/drawing/2014/main" id="{4F618E83-8A1E-4508-AE66-54AD71043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0</xdr:row>
      <xdr:rowOff>76200</xdr:rowOff>
    </xdr:from>
    <xdr:to>
      <xdr:col>1</xdr:col>
      <xdr:colOff>2076450</xdr:colOff>
      <xdr:row>0</xdr:row>
      <xdr:rowOff>447675</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D138E2E7-4116-4278-A6AD-5792D8C0E0F8}"/>
            </a:ext>
          </a:extLst>
        </xdr:cNvPr>
        <xdr:cNvSpPr/>
      </xdr:nvSpPr>
      <xdr:spPr>
        <a:xfrm>
          <a:off x="2114550" y="76200"/>
          <a:ext cx="1981200" cy="3714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GB" sz="1400"/>
            <a:t>Home</a:t>
          </a:r>
        </a:p>
      </xdr:txBody>
    </xdr:sp>
    <xdr:clientData/>
  </xdr:twoCellAnchor>
  <xdr:twoCellAnchor>
    <xdr:from>
      <xdr:col>1</xdr:col>
      <xdr:colOff>2228850</xdr:colOff>
      <xdr:row>0</xdr:row>
      <xdr:rowOff>104775</xdr:rowOff>
    </xdr:from>
    <xdr:to>
      <xdr:col>1</xdr:col>
      <xdr:colOff>4219575</xdr:colOff>
      <xdr:row>0</xdr:row>
      <xdr:rowOff>476250</xdr:rowOff>
    </xdr:to>
    <xdr:sp macro="" textlink="">
      <xdr:nvSpPr>
        <xdr:cNvPr id="3" name="Rounded Rectangle 3">
          <a:hlinkClick xmlns:r="http://schemas.openxmlformats.org/officeDocument/2006/relationships" r:id="rId2"/>
          <a:extLst>
            <a:ext uri="{FF2B5EF4-FFF2-40B4-BE49-F238E27FC236}">
              <a16:creationId xmlns:a16="http://schemas.microsoft.com/office/drawing/2014/main" id="{6CFDD748-B7E6-4168-B1E7-065EC02B455B}"/>
            </a:ext>
          </a:extLst>
        </xdr:cNvPr>
        <xdr:cNvSpPr/>
      </xdr:nvSpPr>
      <xdr:spPr>
        <a:xfrm>
          <a:off x="4248150" y="104775"/>
          <a:ext cx="1990725" cy="3714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GB" sz="1400"/>
            <a:t>Back To Assessment</a:t>
          </a:r>
        </a:p>
      </xdr:txBody>
    </xdr:sp>
    <xdr:clientData/>
  </xdr:twoCellAnchor>
  <xdr:twoCellAnchor>
    <xdr:from>
      <xdr:col>2</xdr:col>
      <xdr:colOff>57150</xdr:colOff>
      <xdr:row>0</xdr:row>
      <xdr:rowOff>104776</xdr:rowOff>
    </xdr:from>
    <xdr:to>
      <xdr:col>3</xdr:col>
      <xdr:colOff>1019175</xdr:colOff>
      <xdr:row>0</xdr:row>
      <xdr:rowOff>485775</xdr:rowOff>
    </xdr:to>
    <xdr:sp macro="" textlink="">
      <xdr:nvSpPr>
        <xdr:cNvPr id="4" name="Rounded Rectangle 4">
          <a:hlinkClick xmlns:r="http://schemas.openxmlformats.org/officeDocument/2006/relationships" r:id="rId3"/>
          <a:extLst>
            <a:ext uri="{FF2B5EF4-FFF2-40B4-BE49-F238E27FC236}">
              <a16:creationId xmlns:a16="http://schemas.microsoft.com/office/drawing/2014/main" id="{6BBA0643-298A-4350-98D5-03DF2E73B91F}"/>
            </a:ext>
          </a:extLst>
        </xdr:cNvPr>
        <xdr:cNvSpPr/>
      </xdr:nvSpPr>
      <xdr:spPr>
        <a:xfrm>
          <a:off x="6429375" y="104776"/>
          <a:ext cx="2009775" cy="38099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a:t>Review Diagnostic</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8468</xdr:colOff>
      <xdr:row>11</xdr:row>
      <xdr:rowOff>7408</xdr:rowOff>
    </xdr:from>
    <xdr:to>
      <xdr:col>6</xdr:col>
      <xdr:colOff>1147235</xdr:colOff>
      <xdr:row>12</xdr:row>
      <xdr:rowOff>476250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739218" y="3933825"/>
          <a:ext cx="2228850" cy="65934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a:t>Begin Assessment</a:t>
          </a:r>
        </a:p>
      </xdr:txBody>
    </xdr:sp>
    <xdr:clientData/>
  </xdr:twoCellAnchor>
  <xdr:twoCellAnchor>
    <xdr:from>
      <xdr:col>8</xdr:col>
      <xdr:colOff>359834</xdr:colOff>
      <xdr:row>11</xdr:row>
      <xdr:rowOff>50798</xdr:rowOff>
    </xdr:from>
    <xdr:to>
      <xdr:col>12</xdr:col>
      <xdr:colOff>133351</xdr:colOff>
      <xdr:row>12</xdr:row>
      <xdr:rowOff>497416</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9567334" y="3977215"/>
          <a:ext cx="2228850" cy="637118"/>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a:t>Dashboard</a:t>
          </a:r>
        </a:p>
      </xdr:txBody>
    </xdr:sp>
    <xdr:clientData/>
  </xdr:twoCellAnchor>
  <xdr:twoCellAnchor>
    <xdr:from>
      <xdr:col>6</xdr:col>
      <xdr:colOff>1332444</xdr:colOff>
      <xdr:row>11</xdr:row>
      <xdr:rowOff>29633</xdr:rowOff>
    </xdr:from>
    <xdr:to>
      <xdr:col>8</xdr:col>
      <xdr:colOff>174627</xdr:colOff>
      <xdr:row>12</xdr:row>
      <xdr:rowOff>486834</xdr:rowOff>
    </xdr:to>
    <xdr:sp macro="" textlink="">
      <xdr:nvSpPr>
        <xdr:cNvPr id="6" name="Rounded Rectangle 2">
          <a:hlinkClick xmlns:r="http://schemas.openxmlformats.org/officeDocument/2006/relationships" r:id="rId3"/>
          <a:extLst>
            <a:ext uri="{FF2B5EF4-FFF2-40B4-BE49-F238E27FC236}">
              <a16:creationId xmlns:a16="http://schemas.microsoft.com/office/drawing/2014/main" id="{3FD54755-46D7-4E88-BC98-124B649BC8A8}"/>
            </a:ext>
          </a:extLst>
        </xdr:cNvPr>
        <xdr:cNvSpPr/>
      </xdr:nvSpPr>
      <xdr:spPr>
        <a:xfrm>
          <a:off x="7153277" y="3956050"/>
          <a:ext cx="2228850" cy="647701"/>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a:t>Summary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21167</xdr:colOff>
      <xdr:row>0</xdr:row>
      <xdr:rowOff>21168</xdr:rowOff>
    </xdr:from>
    <xdr:to>
      <xdr:col>3</xdr:col>
      <xdr:colOff>2455334</xdr:colOff>
      <xdr:row>0</xdr:row>
      <xdr:rowOff>550333</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2540000" y="21168"/>
          <a:ext cx="2434167" cy="52916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a:t>Introduction</a:t>
          </a:r>
        </a:p>
      </xdr:txBody>
    </xdr:sp>
    <xdr:clientData/>
  </xdr:twoCellAnchor>
  <xdr:twoCellAnchor>
    <xdr:from>
      <xdr:col>3</xdr:col>
      <xdr:colOff>2645834</xdr:colOff>
      <xdr:row>0</xdr:row>
      <xdr:rowOff>21167</xdr:rowOff>
    </xdr:from>
    <xdr:to>
      <xdr:col>4</xdr:col>
      <xdr:colOff>169332</xdr:colOff>
      <xdr:row>0</xdr:row>
      <xdr:rowOff>560917</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5164667" y="21167"/>
          <a:ext cx="2423582" cy="5397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a:t>          </a:t>
          </a:r>
          <a:r>
            <a:rPr lang="en-GB" sz="1400"/>
            <a:t>Summary</a:t>
          </a:r>
        </a:p>
      </xdr:txBody>
    </xdr:sp>
    <xdr:clientData/>
  </xdr:twoCellAnchor>
  <xdr:twoCellAnchor>
    <xdr:from>
      <xdr:col>4</xdr:col>
      <xdr:colOff>370414</xdr:colOff>
      <xdr:row>0</xdr:row>
      <xdr:rowOff>10584</xdr:rowOff>
    </xdr:from>
    <xdr:to>
      <xdr:col>6</xdr:col>
      <xdr:colOff>539749</xdr:colOff>
      <xdr:row>0</xdr:row>
      <xdr:rowOff>529167</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7789331" y="10584"/>
          <a:ext cx="2391835" cy="518583"/>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a:t>          </a:t>
          </a:r>
          <a:r>
            <a:rPr lang="en-GB" sz="1400"/>
            <a:t>Dashboard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0</xdr:row>
      <xdr:rowOff>114300</xdr:rowOff>
    </xdr:from>
    <xdr:to>
      <xdr:col>1</xdr:col>
      <xdr:colOff>2085975</xdr:colOff>
      <xdr:row>0</xdr:row>
      <xdr:rowOff>485775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2124075" y="114300"/>
          <a:ext cx="1981200" cy="3714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GB" sz="1400"/>
            <a:t>Introduction</a:t>
          </a:r>
        </a:p>
      </xdr:txBody>
    </xdr:sp>
    <xdr:clientData/>
  </xdr:twoCellAnchor>
  <xdr:twoCellAnchor>
    <xdr:from>
      <xdr:col>1</xdr:col>
      <xdr:colOff>2228850</xdr:colOff>
      <xdr:row>0</xdr:row>
      <xdr:rowOff>104775</xdr:rowOff>
    </xdr:from>
    <xdr:to>
      <xdr:col>1</xdr:col>
      <xdr:colOff>4219575</xdr:colOff>
      <xdr:row>0</xdr:row>
      <xdr:rowOff>476250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4248150" y="104775"/>
          <a:ext cx="1990725" cy="3714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GB" sz="1400"/>
            <a:t>Summary</a:t>
          </a:r>
        </a:p>
      </xdr:txBody>
    </xdr:sp>
    <xdr:clientData/>
  </xdr:twoCellAnchor>
  <xdr:twoCellAnchor>
    <xdr:from>
      <xdr:col>2</xdr:col>
      <xdr:colOff>57150</xdr:colOff>
      <xdr:row>0</xdr:row>
      <xdr:rowOff>104776</xdr:rowOff>
    </xdr:from>
    <xdr:to>
      <xdr:col>3</xdr:col>
      <xdr:colOff>1019175</xdr:colOff>
      <xdr:row>0</xdr:row>
      <xdr:rowOff>485775</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6429375" y="104776"/>
          <a:ext cx="2009775" cy="38099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a:t>Dashboard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790575</xdr:colOff>
      <xdr:row>2</xdr:row>
      <xdr:rowOff>183093</xdr:rowOff>
    </xdr:from>
    <xdr:to>
      <xdr:col>1</xdr:col>
      <xdr:colOff>3651250</xdr:colOff>
      <xdr:row>16</xdr:row>
      <xdr:rowOff>169334</xdr:rowOff>
    </xdr:to>
    <xdr:graphicFrame macro="">
      <xdr:nvGraphicFramePr>
        <xdr:cNvPr id="20" name="Chart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795716</xdr:colOff>
      <xdr:row>19</xdr:row>
      <xdr:rowOff>18451</xdr:rowOff>
    </xdr:from>
    <xdr:to>
      <xdr:col>1</xdr:col>
      <xdr:colOff>3651250</xdr:colOff>
      <xdr:row>32</xdr:row>
      <xdr:rowOff>61951</xdr:rowOff>
    </xdr:to>
    <xdr:graphicFrame macro="">
      <xdr:nvGraphicFramePr>
        <xdr:cNvPr id="21" name="Chart 20">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806224</xdr:colOff>
      <xdr:row>51</xdr:row>
      <xdr:rowOff>10584</xdr:rowOff>
    </xdr:from>
    <xdr:to>
      <xdr:col>1</xdr:col>
      <xdr:colOff>3661832</xdr:colOff>
      <xdr:row>64</xdr:row>
      <xdr:rowOff>10584</xdr:rowOff>
    </xdr:to>
    <xdr:graphicFrame macro="">
      <xdr:nvGraphicFramePr>
        <xdr:cNvPr id="23" name="Chart 22">
          <a:extLst>
            <a:ext uri="{FF2B5EF4-FFF2-40B4-BE49-F238E27FC236}">
              <a16:creationId xmlns:a16="http://schemas.microsoft.com/office/drawing/2014/main"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19280</xdr:colOff>
      <xdr:row>65</xdr:row>
      <xdr:rowOff>177645</xdr:rowOff>
    </xdr:from>
    <xdr:to>
      <xdr:col>1</xdr:col>
      <xdr:colOff>3672416</xdr:colOff>
      <xdr:row>79</xdr:row>
      <xdr:rowOff>169333</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4233</xdr:colOff>
      <xdr:row>35</xdr:row>
      <xdr:rowOff>35907</xdr:rowOff>
    </xdr:from>
    <xdr:to>
      <xdr:col>1</xdr:col>
      <xdr:colOff>3640666</xdr:colOff>
      <xdr:row>48</xdr:row>
      <xdr:rowOff>169332</xdr:rowOff>
    </xdr:to>
    <xdr:graphicFrame macro="">
      <xdr:nvGraphicFramePr>
        <xdr:cNvPr id="28" name="Chart 27">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1919968</xdr:colOff>
      <xdr:row>0</xdr:row>
      <xdr:rowOff>104473</xdr:rowOff>
    </xdr:from>
    <xdr:to>
      <xdr:col>1</xdr:col>
      <xdr:colOff>4105275</xdr:colOff>
      <xdr:row>0</xdr:row>
      <xdr:rowOff>629709</xdr:rowOff>
    </xdr:to>
    <xdr:sp macro="" textlink="">
      <xdr:nvSpPr>
        <xdr:cNvPr id="35" name="Rounded Rectangle 34">
          <a:hlinkClick xmlns:r="http://schemas.openxmlformats.org/officeDocument/2006/relationships" r:id="rId6"/>
          <a:extLst>
            <a:ext uri="{FF2B5EF4-FFF2-40B4-BE49-F238E27FC236}">
              <a16:creationId xmlns:a16="http://schemas.microsoft.com/office/drawing/2014/main" id="{00000000-0008-0000-0300-000023000000}"/>
            </a:ext>
          </a:extLst>
        </xdr:cNvPr>
        <xdr:cNvSpPr/>
      </xdr:nvSpPr>
      <xdr:spPr>
        <a:xfrm>
          <a:off x="2749701" y="104473"/>
          <a:ext cx="2185307" cy="525236"/>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600"/>
            <a:t>Introduction</a:t>
          </a:r>
        </a:p>
      </xdr:txBody>
    </xdr:sp>
    <xdr:clientData/>
  </xdr:twoCellAnchor>
  <xdr:twoCellAnchor>
    <xdr:from>
      <xdr:col>2</xdr:col>
      <xdr:colOff>380849</xdr:colOff>
      <xdr:row>0</xdr:row>
      <xdr:rowOff>87842</xdr:rowOff>
    </xdr:from>
    <xdr:to>
      <xdr:col>2</xdr:col>
      <xdr:colOff>2307167</xdr:colOff>
      <xdr:row>0</xdr:row>
      <xdr:rowOff>640291</xdr:rowOff>
    </xdr:to>
    <xdr:sp macro="" textlink="">
      <xdr:nvSpPr>
        <xdr:cNvPr id="37" name="Rounded Rectangle 36">
          <a:hlinkClick xmlns:r="http://schemas.openxmlformats.org/officeDocument/2006/relationships" r:id="rId7"/>
          <a:extLst>
            <a:ext uri="{FF2B5EF4-FFF2-40B4-BE49-F238E27FC236}">
              <a16:creationId xmlns:a16="http://schemas.microsoft.com/office/drawing/2014/main" id="{00000000-0008-0000-0300-000025000000}"/>
            </a:ext>
          </a:extLst>
        </xdr:cNvPr>
        <xdr:cNvSpPr/>
      </xdr:nvSpPr>
      <xdr:spPr>
        <a:xfrm>
          <a:off x="4889349" y="87842"/>
          <a:ext cx="1926318" cy="55244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GB" sz="1100"/>
            <a:t>          </a:t>
          </a:r>
          <a:r>
            <a:rPr lang="en-GB" sz="1400"/>
            <a:t>Begin  Assessment</a:t>
          </a:r>
        </a:p>
      </xdr:txBody>
    </xdr:sp>
    <xdr:clientData/>
  </xdr:twoCellAnchor>
  <xdr:twoCellAnchor>
    <xdr:from>
      <xdr:col>2</xdr:col>
      <xdr:colOff>2603500</xdr:colOff>
      <xdr:row>0</xdr:row>
      <xdr:rowOff>101601</xdr:rowOff>
    </xdr:from>
    <xdr:to>
      <xdr:col>2</xdr:col>
      <xdr:colOff>4547507</xdr:colOff>
      <xdr:row>0</xdr:row>
      <xdr:rowOff>654051</xdr:rowOff>
    </xdr:to>
    <xdr:sp macro="" textlink="">
      <xdr:nvSpPr>
        <xdr:cNvPr id="38" name="Rounded Rectangle 37">
          <a:hlinkClick xmlns:r="http://schemas.openxmlformats.org/officeDocument/2006/relationships" r:id="rId8"/>
          <a:extLst>
            <a:ext uri="{FF2B5EF4-FFF2-40B4-BE49-F238E27FC236}">
              <a16:creationId xmlns:a16="http://schemas.microsoft.com/office/drawing/2014/main" id="{00000000-0008-0000-0300-000026000000}"/>
            </a:ext>
          </a:extLst>
        </xdr:cNvPr>
        <xdr:cNvSpPr/>
      </xdr:nvSpPr>
      <xdr:spPr>
        <a:xfrm>
          <a:off x="7112000" y="101601"/>
          <a:ext cx="1944007" cy="5524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GB" sz="1100"/>
            <a:t>          </a:t>
          </a:r>
          <a:r>
            <a:rPr lang="en-GB" sz="1600"/>
            <a:t>Summary</a:t>
          </a:r>
        </a:p>
      </xdr:txBody>
    </xdr:sp>
    <xdr:clientData/>
  </xdr:twoCellAnchor>
  <xdr:twoCellAnchor>
    <xdr:from>
      <xdr:col>0</xdr:col>
      <xdr:colOff>0</xdr:colOff>
      <xdr:row>105</xdr:row>
      <xdr:rowOff>0</xdr:rowOff>
    </xdr:from>
    <xdr:to>
      <xdr:col>1</xdr:col>
      <xdr:colOff>2794154</xdr:colOff>
      <xdr:row>118</xdr:row>
      <xdr:rowOff>43500</xdr:rowOff>
    </xdr:to>
    <xdr:graphicFrame macro="">
      <xdr:nvGraphicFramePr>
        <xdr:cNvPr id="40" name="Chart 39">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105</xdr:row>
      <xdr:rowOff>0</xdr:rowOff>
    </xdr:from>
    <xdr:to>
      <xdr:col>1</xdr:col>
      <xdr:colOff>3600000</xdr:colOff>
      <xdr:row>118</xdr:row>
      <xdr:rowOff>43500</xdr:rowOff>
    </xdr:to>
    <xdr:graphicFrame macro="">
      <xdr:nvGraphicFramePr>
        <xdr:cNvPr id="41" name="Chart 40">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3610993</xdr:colOff>
      <xdr:row>105</xdr:row>
      <xdr:rowOff>3408</xdr:rowOff>
    </xdr:from>
    <xdr:to>
      <xdr:col>4</xdr:col>
      <xdr:colOff>284957</xdr:colOff>
      <xdr:row>118</xdr:row>
      <xdr:rowOff>46908</xdr:rowOff>
    </xdr:to>
    <xdr:graphicFrame macro="">
      <xdr:nvGraphicFramePr>
        <xdr:cNvPr id="42" name="Chart 41">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322977</xdr:colOff>
      <xdr:row>105</xdr:row>
      <xdr:rowOff>17610</xdr:rowOff>
    </xdr:from>
    <xdr:to>
      <xdr:col>10</xdr:col>
      <xdr:colOff>249049</xdr:colOff>
      <xdr:row>118</xdr:row>
      <xdr:rowOff>61110</xdr:rowOff>
    </xdr:to>
    <xdr:graphicFrame macro="">
      <xdr:nvGraphicFramePr>
        <xdr:cNvPr id="43" name="Chart 42">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Table337" displayName="Table337" ref="B5:H23" totalsRowShown="0" headerRowDxfId="81" headerRowCellStyle="Good">
  <autoFilter ref="B5:H23" xr:uid="{00000000-0009-0000-0100-000024000000}"/>
  <tableColumns count="7">
    <tableColumn id="1" xr3:uid="{00000000-0010-0000-0000-000001000000}" name="COMPETENCY - the participant has demonstrated the ability to:" dataDxfId="80"/>
    <tableColumn id="2" xr3:uid="{00000000-0010-0000-0000-000002000000}" name="Area For Improvement " dataDxfId="79"/>
    <tableColumn id="3" xr3:uid="{00000000-0010-0000-0000-000003000000}" name="Development Opportunities" dataDxfId="78"/>
    <tableColumn id="4" xr3:uid="{00000000-0010-0000-0000-000004000000}" name="Competent Minor Development Opportunities" dataDxfId="77"/>
    <tableColumn id="5" xr3:uid="{00000000-0010-0000-0000-000005000000}" name="Overall competent " dataDxfId="76"/>
    <tableColumn id="6" xr3:uid="{00000000-0010-0000-0000-000006000000}" name="Exceptional Performance" dataDxfId="75"/>
    <tableColumn id="7" xr3:uid="{00000000-0010-0000-0000-000007000000}" name="Suggested Programm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 displayName="Table13" ref="D4:H11" totalsRowShown="0" headerRowDxfId="53" dataDxfId="51" headerRowBorderDxfId="52" tableBorderDxfId="50" totalsRowBorderDxfId="49">
  <autoFilter ref="D4:H11" xr:uid="{00000000-0009-0000-0100-000002000000}"/>
  <tableColumns count="5">
    <tableColumn id="1" xr3:uid="{00000000-0010-0000-0200-000001000000}" name="Key skills demonstrated: Communication" dataDxfId="48"/>
    <tableColumn id="2" xr3:uid="{00000000-0010-0000-0200-000002000000}" name="Highly Competent Everything is good" dataDxfId="47"/>
    <tableColumn id="3" xr3:uid="{00000000-0010-0000-0200-000003000000}" name="Competent Minor Development Opportunities" dataDxfId="46"/>
    <tableColumn id="4" xr3:uid="{00000000-0010-0000-0200-000004000000}" name="Development Opportunities" dataDxfId="45"/>
    <tableColumn id="5" xr3:uid="{00000000-0010-0000-0200-000005000000}" name="Area For Improvement " dataDxfId="4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136" displayName="Table136" ref="D14:H17" totalsRowShown="0" headerRowDxfId="43" dataDxfId="41" headerRowBorderDxfId="42" tableBorderDxfId="40" totalsRowBorderDxfId="39">
  <autoFilter ref="D14:H17" xr:uid="{00000000-0009-0000-0100-000005000000}"/>
  <tableColumns count="5">
    <tableColumn id="1" xr3:uid="{00000000-0010-0000-0300-000001000000}" name="Key skills demonstrated: Teamwork" dataDxfId="38"/>
    <tableColumn id="2" xr3:uid="{00000000-0010-0000-0300-000002000000}" name="Highly Competent Everything is good" dataDxfId="37"/>
    <tableColumn id="3" xr3:uid="{00000000-0010-0000-0300-000003000000}" name="Competent Minor Development Opportunities" dataDxfId="36"/>
    <tableColumn id="4" xr3:uid="{00000000-0010-0000-0300-000004000000}" name="Development Opportunities" dataDxfId="35"/>
    <tableColumn id="5" xr3:uid="{00000000-0010-0000-0300-000005000000}" name="Area For Improvement " dataDxfId="3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1367" displayName="Table1367" ref="D20:H23" totalsRowShown="0" headerRowDxfId="33" dataDxfId="31" headerRowBorderDxfId="32" tableBorderDxfId="30" totalsRowBorderDxfId="29">
  <autoFilter ref="D20:H23" xr:uid="{00000000-0009-0000-0100-000006000000}"/>
  <tableColumns count="5">
    <tableColumn id="1" xr3:uid="{00000000-0010-0000-0400-000001000000}" name=" Module 2  Travel Plan (presentation content)                                                                                     Only complete where student has completed module                                      " dataDxfId="28"/>
    <tableColumn id="2" xr3:uid="{00000000-0010-0000-0400-000002000000}" name="Highly Competent Everything is good" dataDxfId="27"/>
    <tableColumn id="3" xr3:uid="{00000000-0010-0000-0400-000003000000}" name="Competent Minor Development Opportunities" dataDxfId="26"/>
    <tableColumn id="4" xr3:uid="{00000000-0010-0000-0400-000004000000}" name="Development Opportunities" dataDxfId="25"/>
    <tableColumn id="5" xr3:uid="{00000000-0010-0000-0400-000005000000}" name="Area For Improvement " dataDxfId="2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13679" displayName="Table13679" ref="D26:H29" totalsRowShown="0" headerRowDxfId="23" dataDxfId="21" headerRowBorderDxfId="22" tableBorderDxfId="20" totalsRowBorderDxfId="19">
  <autoFilter ref="D26:H29" xr:uid="{00000000-0009-0000-0100-000008000000}"/>
  <tableColumns count="5">
    <tableColumn id="1" xr3:uid="{00000000-0010-0000-0500-000001000000}" name=" Module 5: Being an effective employee (presentation content)                                                 Only complete where student has completed module" dataDxfId="18"/>
    <tableColumn id="2" xr3:uid="{00000000-0010-0000-0500-000002000000}" name="Highly Competent Everything is good" dataDxfId="17"/>
    <tableColumn id="3" xr3:uid="{00000000-0010-0000-0500-000003000000}" name="Competent Minor Development Opportunities" dataDxfId="16"/>
    <tableColumn id="4" xr3:uid="{00000000-0010-0000-0500-000004000000}" name="Development Opportunities" dataDxfId="15"/>
    <tableColumn id="5" xr3:uid="{00000000-0010-0000-0500-000005000000}" name="Area For Improvement " dataDxfId="1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1367910" displayName="Table1367910" ref="D33:H37" totalsRowShown="0" headerRowDxfId="13" dataDxfId="11" headerRowBorderDxfId="12" tableBorderDxfId="10" totalsRowBorderDxfId="9">
  <autoFilter ref="D33:H37" xr:uid="{00000000-0009-0000-0100-000009000000}"/>
  <tableColumns count="5">
    <tableColumn id="1" xr3:uid="{00000000-0010-0000-0600-000001000000}" name="Module 8: Work place challenge (presentation content)" dataDxfId="8"/>
    <tableColumn id="2" xr3:uid="{00000000-0010-0000-0600-000002000000}" name="Highly Competent Everything is good" dataDxfId="7"/>
    <tableColumn id="3" xr3:uid="{00000000-0010-0000-0600-000003000000}" name="Competent Minor Development Opportunities" dataDxfId="6"/>
    <tableColumn id="4" xr3:uid="{00000000-0010-0000-0600-000004000000}" name="Development Opportunities" dataDxfId="5"/>
    <tableColumn id="5" xr3:uid="{00000000-0010-0000-0600-000005000000}" name="Area For Improvement " dataDxfId="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1000000}" name="Table3" displayName="Table3" ref="B4:I11" totalsRowShown="0" headerRowDxfId="3" headerRowCellStyle="Good">
  <autoFilter ref="B4:I11" xr:uid="{00000000-0009-0000-0100-000003000000}"/>
  <tableColumns count="8">
    <tableColumn id="1" xr3:uid="{00000000-0010-0000-1100-000001000000}" name="The participant has demonstrated the ability to:" dataDxfId="2"/>
    <tableColumn id="2" xr3:uid="{00000000-0010-0000-1100-000002000000}" name="Area for improvement " dataDxfId="1"/>
    <tableColumn id="3" xr3:uid="{00000000-0010-0000-1100-000003000000}" name="Some things to work on"/>
    <tableColumn id="4" xr3:uid="{00000000-0010-0000-1100-000004000000}" name="Well done  - some development opportunities"/>
    <tableColumn id="5" xr3:uid="{00000000-0010-0000-1100-000005000000}" name="Good placement well done"/>
    <tableColumn id="6" xr3:uid="{00000000-0010-0000-1100-000006000000}" name="Exceptional performance"/>
    <tableColumn id="7" xr3:uid="{00000000-0010-0000-1100-000007000000}" name="Suggested Programmes"/>
    <tableColumn id="8" xr3:uid="{87AF9D8E-62AB-4D3E-A4F1-B7C42AA4B209}" name="Additional Comments " dataDxfId="0">
      <calculatedColumnFormula>Assessment!E17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showGridLines="0" showRowColHeaders="0" zoomScale="90" zoomScaleNormal="90" workbookViewId="0">
      <pane ySplit="1" topLeftCell="A2" activePane="bottomLeft" state="frozen"/>
      <selection activeCell="B13" sqref="B13"/>
      <selection pane="bottomLeft" activeCell="A5" sqref="A5"/>
    </sheetView>
  </sheetViews>
  <sheetFormatPr defaultRowHeight="14.5" x14ac:dyDescent="0.35"/>
  <cols>
    <col min="1" max="1" width="39.1796875" customWidth="1"/>
    <col min="2" max="2" width="165" customWidth="1"/>
  </cols>
  <sheetData>
    <row r="1" spans="1:4" ht="62.25" customHeight="1" x14ac:dyDescent="0.35">
      <c r="D1" s="37"/>
    </row>
    <row r="2" spans="1:4" ht="52.5" customHeight="1" x14ac:dyDescent="0.55000000000000004">
      <c r="A2" s="3"/>
      <c r="B2" s="29" t="s">
        <v>60</v>
      </c>
      <c r="C2" s="3"/>
      <c r="D2" s="3"/>
    </row>
    <row r="3" spans="1:4" ht="21.75" customHeight="1" x14ac:dyDescent="0.35">
      <c r="A3" s="3"/>
      <c r="B3" s="30" t="s">
        <v>9</v>
      </c>
      <c r="C3" s="3"/>
      <c r="D3" s="3"/>
    </row>
    <row r="4" spans="1:4" ht="37" x14ac:dyDescent="0.35">
      <c r="B4" s="31" t="s">
        <v>30</v>
      </c>
      <c r="C4" s="3"/>
      <c r="D4" s="3"/>
    </row>
    <row r="5" spans="1:4" ht="15.5" x14ac:dyDescent="0.35">
      <c r="A5" s="3"/>
      <c r="B5" s="32"/>
      <c r="C5" s="3"/>
      <c r="D5" s="3"/>
    </row>
    <row r="6" spans="1:4" ht="15.5" x14ac:dyDescent="0.35">
      <c r="A6" s="3"/>
      <c r="B6" s="30" t="s">
        <v>10</v>
      </c>
      <c r="C6" s="3"/>
      <c r="D6" s="3"/>
    </row>
    <row r="7" spans="1:4" ht="18.5" x14ac:dyDescent="0.35">
      <c r="A7" s="3"/>
      <c r="B7" s="31" t="s">
        <v>31</v>
      </c>
      <c r="C7" s="3"/>
      <c r="D7" s="3"/>
    </row>
    <row r="8" spans="1:4" ht="18.5" x14ac:dyDescent="0.35">
      <c r="A8" s="3"/>
      <c r="B8" s="31" t="s">
        <v>32</v>
      </c>
      <c r="C8" s="3"/>
      <c r="D8" s="3"/>
    </row>
    <row r="9" spans="1:4" ht="18.5" x14ac:dyDescent="0.35">
      <c r="A9" s="3"/>
      <c r="B9" s="31"/>
      <c r="C9" s="3"/>
      <c r="D9" s="3"/>
    </row>
    <row r="10" spans="1:4" ht="18.5" x14ac:dyDescent="0.35">
      <c r="A10" s="3"/>
      <c r="B10" s="31"/>
      <c r="C10" s="3"/>
      <c r="D10" s="3"/>
    </row>
    <row r="11" spans="1:4" ht="15.5" x14ac:dyDescent="0.35">
      <c r="A11" s="3"/>
      <c r="B11" s="32"/>
      <c r="C11" s="3"/>
      <c r="D11" s="3"/>
    </row>
    <row r="12" spans="1:4" ht="16" thickBot="1" x14ac:dyDescent="0.4">
      <c r="A12" s="3"/>
      <c r="B12" s="32" t="s">
        <v>34</v>
      </c>
      <c r="C12" s="3"/>
      <c r="D12" s="3"/>
    </row>
    <row r="13" spans="1:4" ht="75.75" customHeight="1" thickBot="1" x14ac:dyDescent="0.4">
      <c r="A13" s="3"/>
      <c r="B13" s="44" t="s">
        <v>33</v>
      </c>
      <c r="C13" s="3"/>
      <c r="D13" s="3"/>
    </row>
    <row r="14" spans="1:4" ht="18.5" x14ac:dyDescent="0.35">
      <c r="A14" s="3"/>
      <c r="B14" s="31"/>
      <c r="C14" s="3"/>
      <c r="D14" s="3"/>
    </row>
    <row r="15" spans="1:4" ht="15.5" x14ac:dyDescent="0.35">
      <c r="A15" s="3"/>
      <c r="B15" s="45" t="s">
        <v>35</v>
      </c>
      <c r="C15" s="3"/>
      <c r="D15" s="3"/>
    </row>
    <row r="16" spans="1:4" ht="21.75" customHeight="1" x14ac:dyDescent="0.35">
      <c r="A16" s="3"/>
      <c r="B16" s="45" t="s">
        <v>36</v>
      </c>
      <c r="C16" s="3"/>
      <c r="D16" s="3"/>
    </row>
    <row r="17" spans="1:4" ht="15.5" x14ac:dyDescent="0.35">
      <c r="A17" s="3"/>
      <c r="B17" s="45" t="s">
        <v>37</v>
      </c>
      <c r="C17" s="3"/>
      <c r="D17" s="3"/>
    </row>
    <row r="18" spans="1:4" ht="15.5" x14ac:dyDescent="0.35">
      <c r="A18" s="3"/>
      <c r="B18" s="45" t="s">
        <v>38</v>
      </c>
      <c r="C18" s="3"/>
      <c r="D18" s="3"/>
    </row>
    <row r="19" spans="1:4" ht="15.5" x14ac:dyDescent="0.35">
      <c r="A19" s="3"/>
      <c r="B19" s="45" t="s">
        <v>39</v>
      </c>
      <c r="C19" s="3"/>
      <c r="D19" s="3"/>
    </row>
    <row r="20" spans="1:4" ht="15.5" x14ac:dyDescent="0.35">
      <c r="A20" s="3"/>
      <c r="B20" s="45" t="s">
        <v>40</v>
      </c>
      <c r="C20" s="3"/>
      <c r="D20" s="3"/>
    </row>
    <row r="21" spans="1:4" x14ac:dyDescent="0.35">
      <c r="A21" s="3"/>
      <c r="B21" s="33"/>
      <c r="C21" s="3"/>
      <c r="D21" s="3"/>
    </row>
    <row r="22" spans="1:4" x14ac:dyDescent="0.35">
      <c r="B22" s="33"/>
    </row>
    <row r="23" spans="1:4" x14ac:dyDescent="0.35">
      <c r="B23" s="10"/>
    </row>
    <row r="24" spans="1:4" x14ac:dyDescent="0.35">
      <c r="B24" s="10"/>
    </row>
    <row r="25" spans="1:4" x14ac:dyDescent="0.35">
      <c r="B25" s="9"/>
    </row>
    <row r="26" spans="1:4" x14ac:dyDescent="0.35">
      <c r="B26" s="9"/>
    </row>
  </sheetData>
  <sheetProtection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D2"/>
  <sheetViews>
    <sheetView showGridLines="0" showRowColHeaders="0" topLeftCell="A25" zoomScale="90" zoomScaleNormal="90" workbookViewId="0">
      <selection activeCell="B13" sqref="B13"/>
    </sheetView>
  </sheetViews>
  <sheetFormatPr defaultRowHeight="14.5" x14ac:dyDescent="0.35"/>
  <cols>
    <col min="1" max="1" width="12.1796875" customWidth="1"/>
    <col min="2" max="2" width="85.453125" customWidth="1"/>
  </cols>
  <sheetData>
    <row r="1" spans="4:4" ht="122.25" customHeight="1" x14ac:dyDescent="0.75">
      <c r="D1" s="14" t="s">
        <v>16</v>
      </c>
    </row>
    <row r="2" spans="4:4" ht="15.75" customHeight="1"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3"/>
  <sheetViews>
    <sheetView showGridLines="0" showRowColHeaders="0" zoomScaleNormal="100" workbookViewId="0">
      <pane ySplit="1" topLeftCell="A10" activePane="bottomLeft" state="frozen"/>
      <selection activeCell="B13" sqref="B13"/>
      <selection pane="bottomLeft" activeCell="F9" sqref="F9"/>
    </sheetView>
  </sheetViews>
  <sheetFormatPr defaultRowHeight="14.5" x14ac:dyDescent="0.35"/>
  <cols>
    <col min="1" max="1" width="30.26953125" customWidth="1"/>
    <col min="2" max="2" width="65.26953125" style="9" customWidth="1"/>
    <col min="3" max="7" width="15.7265625" customWidth="1"/>
    <col min="8" max="8" width="21.1796875" hidden="1" customWidth="1"/>
    <col min="11" max="11" width="21.7265625" customWidth="1"/>
  </cols>
  <sheetData>
    <row r="1" spans="1:13" ht="49.5" customHeight="1" x14ac:dyDescent="0.35"/>
    <row r="2" spans="1:13" ht="17.25" customHeight="1" x14ac:dyDescent="0.35">
      <c r="A2" s="3"/>
      <c r="B2" s="34"/>
      <c r="C2" s="3"/>
      <c r="D2" s="3"/>
      <c r="E2" s="3"/>
      <c r="F2" s="3"/>
      <c r="G2" s="3"/>
      <c r="H2" s="3"/>
    </row>
    <row r="3" spans="1:13" ht="107.25" customHeight="1" x14ac:dyDescent="0.35">
      <c r="A3" s="3"/>
      <c r="B3" s="110"/>
      <c r="C3" s="111"/>
      <c r="D3" s="111"/>
      <c r="E3" s="111"/>
      <c r="F3" s="111"/>
      <c r="G3" s="111"/>
      <c r="H3" s="3"/>
      <c r="J3" s="4"/>
      <c r="K3" s="4"/>
      <c r="L3" s="4"/>
      <c r="M3" s="4"/>
    </row>
    <row r="4" spans="1:13" ht="39" customHeight="1" x14ac:dyDescent="0.35">
      <c r="J4" s="4"/>
      <c r="K4" s="11"/>
      <c r="L4" s="4"/>
      <c r="M4" s="4"/>
    </row>
    <row r="5" spans="1:13" ht="61.5" customHeight="1" x14ac:dyDescent="0.35">
      <c r="B5" s="13" t="s">
        <v>12</v>
      </c>
      <c r="C5" s="38" t="s">
        <v>7</v>
      </c>
      <c r="D5" s="39" t="s">
        <v>0</v>
      </c>
      <c r="E5" s="40" t="s">
        <v>8</v>
      </c>
      <c r="F5" s="41" t="s">
        <v>20</v>
      </c>
      <c r="G5" s="41" t="s">
        <v>11</v>
      </c>
      <c r="H5" s="35" t="s">
        <v>19</v>
      </c>
      <c r="J5" s="4"/>
      <c r="K5" s="12"/>
      <c r="L5" s="4"/>
      <c r="M5" s="4"/>
    </row>
    <row r="6" spans="1:13" x14ac:dyDescent="0.35">
      <c r="B6" s="5"/>
      <c r="C6" s="2"/>
      <c r="D6" s="2"/>
      <c r="E6" s="2"/>
      <c r="F6" s="2"/>
      <c r="G6" s="2"/>
      <c r="J6" s="4"/>
      <c r="K6" s="4"/>
      <c r="L6" s="4"/>
      <c r="M6" s="4"/>
    </row>
    <row r="7" spans="1:13" x14ac:dyDescent="0.35">
      <c r="B7" s="5"/>
      <c r="C7" s="43"/>
      <c r="D7" s="2"/>
      <c r="E7" s="2"/>
      <c r="F7" s="2"/>
      <c r="G7" s="2"/>
      <c r="J7" s="4"/>
      <c r="K7" s="4"/>
      <c r="L7" s="4"/>
      <c r="M7" s="4"/>
    </row>
    <row r="8" spans="1:13" ht="60.75" hidden="1" customHeight="1" x14ac:dyDescent="0.35">
      <c r="B8" s="6" t="e">
        <f>#REF!</f>
        <v>#REF!</v>
      </c>
      <c r="C8" s="7">
        <f>COUNTIF(Assessment!XEH$67,"&lt;=12.25")</f>
        <v>0</v>
      </c>
      <c r="D8" s="7">
        <f>COUNTIF(Assessment!XEH67,"&gt;=12.25")-COUNTIF(Assessment!XEH67,"&gt;17.5")</f>
        <v>0</v>
      </c>
      <c r="E8" s="7">
        <f>COUNTIF(Assessment!XEH67,"&gt;=17.5")-COUNTIF(Assessment!XEH67,"&gt;=22.75")</f>
        <v>0</v>
      </c>
      <c r="F8" s="7">
        <f>COUNTIF(Assessment!XEH67,"&gt;=22.75")-COUNTIF(Assessment!XEH67,"&gt;=27")</f>
        <v>0</v>
      </c>
      <c r="G8" s="7">
        <f>COUNTIF(Assessment!XEH67,"&gt;=27.1")</f>
        <v>0</v>
      </c>
      <c r="H8" s="28" t="s">
        <v>18</v>
      </c>
    </row>
    <row r="9" spans="1:13" ht="59.25" customHeight="1" x14ac:dyDescent="0.35">
      <c r="B9" s="6" t="str">
        <f>Table13[[#Headers],[Key skills demonstrated: Communication]]</f>
        <v>Key skills demonstrated: Communication</v>
      </c>
      <c r="C9" s="7">
        <f>COUNTIF(Assessment!XEH73,"&lt;=12.25")</f>
        <v>0</v>
      </c>
      <c r="D9" s="7">
        <f>COUNTIF(Assessment!XEH73,"&gt;=12.25")-COUNTIF(Assessment!XEH73,"&gt;17.5")</f>
        <v>0</v>
      </c>
      <c r="E9" s="7">
        <f>COUNTIF(Assessment!XEH73,"&gt;=17.5")-COUNTIF(Assessment!XEH73,"&gt;=22.75")</f>
        <v>1</v>
      </c>
      <c r="F9" s="7">
        <f>COUNTIF(Assessment!XEH73,"&gt;=22.75")-COUNTIF(Assessment!XEH73,"&gt;=27")</f>
        <v>0</v>
      </c>
      <c r="G9" s="7">
        <f>COUNTIF(Assessment!XEH73,"&gt;=27.1")</f>
        <v>0</v>
      </c>
      <c r="H9" s="28" t="s">
        <v>18</v>
      </c>
    </row>
    <row r="10" spans="1:13" ht="68.25" customHeight="1" x14ac:dyDescent="0.35">
      <c r="B10" s="8" t="str">
        <f>Table136[[#Headers],[Key skills demonstrated: Teamwork]]</f>
        <v>Key skills demonstrated: Teamwork</v>
      </c>
      <c r="C10" s="7">
        <f>COUNTIF(Assessment!XEH82,"&lt;=19.25")</f>
        <v>1</v>
      </c>
      <c r="D10" s="7">
        <f>COUNTIF(Assessment!XEH82,"&gt;=19.25")-COUNTIF(Assessment!XEH82,"&gt;27.5")</f>
        <v>0</v>
      </c>
      <c r="E10" s="7">
        <f>COUNTIF(Assessment!XEH82,"&gt;=27.5")-COUNTIF(Assessment!XEH82,"&gt;=35.75")</f>
        <v>0</v>
      </c>
      <c r="F10" s="7">
        <f>COUNTIF(Assessment!XEH82,"&gt;=35.75")-COUNTIF(Assessment!XEH82,"&gt;=43")</f>
        <v>0</v>
      </c>
      <c r="G10" s="7">
        <f>COUNTIF(Assessment!XEH82,"&gt;=43.1")</f>
        <v>0</v>
      </c>
      <c r="H10" s="28" t="s">
        <v>18</v>
      </c>
    </row>
    <row r="11" spans="1:13" ht="48.75" hidden="1" customHeight="1" x14ac:dyDescent="0.35">
      <c r="B11" s="8" t="str">
        <f>Table1367[[#Headers],[ Module 2  Travel Plan (presentation content)                                                                                     Only complete where student has completed module                                      ]]</f>
        <v xml:space="preserve"> Module 2  Travel Plan (presentation content)                                                                                     Only complete where student has completed module                                      </v>
      </c>
      <c r="C11" s="7">
        <f>COUNTIF(Assessment!XEH95,"&lt;=15.75")</f>
        <v>1</v>
      </c>
      <c r="D11" s="7">
        <f>COUNTIF(Assessment!XEH95,"&gt;=15.75")-COUNTIF(Assessment!XEH95,"&gt;22.5")</f>
        <v>0</v>
      </c>
      <c r="E11" s="7">
        <f>COUNTIF(Assessment!XEH95,"&gt;=22.5")-COUNTIF(Assessment!XEH95,"&gt;=29.25")</f>
        <v>0</v>
      </c>
      <c r="F11" s="7">
        <f>COUNTIF(Assessment!XEH95,"&gt;=29.25")-COUNTIF(Assessment!XEH95,"&gt;=35")</f>
        <v>0</v>
      </c>
      <c r="G11" s="7">
        <f>COUNTIF(Assessment!XEH95,"&gt;=36")</f>
        <v>0</v>
      </c>
      <c r="H11" s="28" t="s">
        <v>18</v>
      </c>
    </row>
    <row r="12" spans="1:13" ht="66.75" customHeight="1" x14ac:dyDescent="0.35">
      <c r="B12" s="8" t="str">
        <f>Table13679[[#Headers],[ Module 5: Being an effective employee (presentation content)                                                 Only complete where student has completed module]]</f>
        <v xml:space="preserve"> Module 5: Being an effective employee (presentation content)                                                 Only complete where student has completed module</v>
      </c>
      <c r="C12" s="7">
        <f>COUNTIF(Assessment!XEH106,"&lt;=15.75")</f>
        <v>1</v>
      </c>
      <c r="D12" s="7">
        <f>COUNTIF(Assessment!XEH106,"&gt;=15.75")-COUNTIF(Assessment!XEH106,"&gt;22.5")</f>
        <v>0</v>
      </c>
      <c r="E12" s="7">
        <f>COUNTIF(Assessment!XEH106,"&gt;=22.5")-COUNTIF(Assessment!XEH106,"&gt;=29.25")</f>
        <v>0</v>
      </c>
      <c r="F12" s="7">
        <f>COUNTIF(Assessment!XEH106,"&gt;=29.25")-COUNTIF(Assessment!XEH106,"&gt;=35.9")</f>
        <v>0</v>
      </c>
      <c r="G12" s="7">
        <f>COUNTIF(Assessment!XEH106,"&gt;=36")</f>
        <v>0</v>
      </c>
      <c r="H12" s="28" t="s">
        <v>18</v>
      </c>
    </row>
    <row r="13" spans="1:13" ht="59.25" customHeight="1" x14ac:dyDescent="0.35">
      <c r="B13" s="8" t="str">
        <f>Table1367910[[#Headers],[Module 8: Work place challenge (presentation content)]]</f>
        <v>Module 8: Work place challenge (presentation content)</v>
      </c>
      <c r="C13" s="7">
        <f>COUNTIF(Assessment!XEH117,"&lt;=14")</f>
        <v>1</v>
      </c>
      <c r="D13" s="7">
        <f>COUNTIF(Assessment!XEH117,"&gt;=14")-COUNTIF(Assessment!XEH117,"&gt;19.999")</f>
        <v>0</v>
      </c>
      <c r="E13" s="7">
        <f>COUNTIF(Assessment!XEH117,"&gt;=20")-COUNTIF(Assessment!XEH117,"&gt;=26")</f>
        <v>0</v>
      </c>
      <c r="F13" s="7">
        <f>COUNTIF(Assessment!XEH117,"&gt;=26.1")-COUNTIF(Assessment!XEH117,"&gt;=31.9")</f>
        <v>0</v>
      </c>
      <c r="G13" s="7">
        <f>COUNTIF(Assessment!XEH117,"&gt;=32")</f>
        <v>0</v>
      </c>
      <c r="H13" s="28" t="s">
        <v>18</v>
      </c>
    </row>
    <row r="14" spans="1:13" ht="48.75" hidden="1" customHeight="1" x14ac:dyDescent="0.35">
      <c r="B14" s="8" t="e">
        <f>#REF!</f>
        <v>#REF!</v>
      </c>
      <c r="C14" s="7">
        <f>COUNTIF(Assessment!XEH127,"&lt;=12.25")</f>
        <v>0</v>
      </c>
      <c r="D14" s="7">
        <f>COUNTIF(Assessment!XEH127,"&gt;=12.25")-COUNTIF(Assessment!XEH127,"&gt;17.5")</f>
        <v>0</v>
      </c>
      <c r="E14" s="7">
        <f>COUNTIF(Assessment!XEH127,"&gt;=17.5")-COUNTIF(Assessment!XEH127,"&gt;=22.75")</f>
        <v>0</v>
      </c>
      <c r="F14" s="7">
        <f>COUNTIF(Assessment!XEH127,"&gt;=22.75")-COUNTIF(Assessment!XEH127,"&gt;=27")</f>
        <v>0</v>
      </c>
      <c r="G14" s="7">
        <f>COUNTIF(Assessment!XEH127,"&gt;=27.1")</f>
        <v>0</v>
      </c>
      <c r="H14" s="28" t="s">
        <v>18</v>
      </c>
    </row>
    <row r="15" spans="1:13" ht="48.75" customHeight="1" x14ac:dyDescent="0.35">
      <c r="B15" s="8" t="e">
        <f>#REF!</f>
        <v>#REF!</v>
      </c>
      <c r="C15" s="7">
        <f>COUNTIF(Assessment!XEH137,"&lt;=12.25")</f>
        <v>0</v>
      </c>
      <c r="D15" s="7">
        <f>COUNTIF(Assessment!XEH137,"&gt;=12.25")-COUNTIF(Assessment!XEH137,"&gt;17.5")</f>
        <v>0</v>
      </c>
      <c r="E15" s="7">
        <f>COUNTIF(Assessment!XEH137,"&gt;=17.5")-COUNTIF(Assessment!XEH137,"&gt;=22.75")</f>
        <v>0</v>
      </c>
      <c r="F15" s="7">
        <f>COUNTIF(Assessment!XEH137,"&gt;=22.75")-COUNTIF(Assessment!XEH137,"&gt;=27")</f>
        <v>0</v>
      </c>
      <c r="G15" s="7">
        <f>COUNTIF(Assessment!XEH137,"&gt;=27.1")</f>
        <v>0</v>
      </c>
      <c r="H15" s="28" t="s">
        <v>18</v>
      </c>
    </row>
    <row r="16" spans="1:13" ht="70.5" customHeight="1" x14ac:dyDescent="0.35">
      <c r="B16" s="8" t="e">
        <f>#REF!</f>
        <v>#REF!</v>
      </c>
      <c r="C16" s="7">
        <f>COUNTIF(Assessment!XEH146,"&lt;=17.5")</f>
        <v>0</v>
      </c>
      <c r="D16" s="7">
        <f>COUNTIF(Assessment!XEH146,"&gt;=17.5")-COUNTIF(Assessment!XEH146,"&gt;24.9")</f>
        <v>0</v>
      </c>
      <c r="E16" s="7">
        <f>COUNTIF(Assessment!XEH146,"&gt;=25")-COUNTIF(Assessment!XEH146,"&gt;=32.5")</f>
        <v>0</v>
      </c>
      <c r="F16" s="7">
        <f>COUNTIF(Assessment!XEH146,"&gt;=32.51")-COUNTIF(Assessment!XEH146,"&gt;=39.9")</f>
        <v>0</v>
      </c>
      <c r="G16" s="7">
        <f>COUNTIF(Assessment!XEH146,"&gt;=40")</f>
        <v>0</v>
      </c>
      <c r="H16" s="28" t="s">
        <v>18</v>
      </c>
    </row>
    <row r="17" spans="2:8" ht="66.75" customHeight="1" x14ac:dyDescent="0.35">
      <c r="B17" s="42" t="e">
        <f>#REF!</f>
        <v>#REF!</v>
      </c>
      <c r="C17" s="7">
        <f>COUNTIF(Assessment!XEH158,"&lt;=12.25")</f>
        <v>0</v>
      </c>
      <c r="D17" s="7">
        <f>COUNTIF(Assessment!XEH158,"&gt;=12.25")-COUNTIF(Assessment!XEH158,"&gt;17.5")</f>
        <v>0</v>
      </c>
      <c r="E17" s="7">
        <f>COUNTIF(Assessment!XEH158,"&gt;=17.5")-COUNTIF(Assessment!XEH158,"&gt;=22.75")</f>
        <v>0</v>
      </c>
      <c r="F17" s="7">
        <f>COUNTIF(Assessment!XEH158,"&gt;=22.75")-COUNTIF(Assessment!XEH158,"&gt;=27.9")</f>
        <v>0</v>
      </c>
      <c r="G17" s="7">
        <f>COUNTIF(Assessment!XEH158,"&gt;=28")</f>
        <v>0</v>
      </c>
      <c r="H17" s="28" t="s">
        <v>18</v>
      </c>
    </row>
    <row r="18" spans="2:8" ht="48.75" customHeight="1" x14ac:dyDescent="0.35">
      <c r="B18" s="8" t="e">
        <f>#REF!</f>
        <v>#REF!</v>
      </c>
      <c r="C18" s="7">
        <f>COUNTIF(Assessment!XEH167,"&lt;=19.25")</f>
        <v>0</v>
      </c>
      <c r="D18" s="7">
        <f>COUNTIF(Assessment!XEH167,"&gt;=19.25")-COUNTIF(Assessment!XEH167,"&gt;27.4")</f>
        <v>0</v>
      </c>
      <c r="E18" s="7">
        <f>COUNTIF(Assessment!XEH167,"&gt;=27.5")-COUNTIF(Assessment!XEH167,"&gt;=35.75")</f>
        <v>0</v>
      </c>
      <c r="F18" s="7">
        <f>COUNTIF(Assessment!XEH167,"&gt;=35.75")-COUNTIF(Assessment!XEH167,"&gt;=43.9")</f>
        <v>0</v>
      </c>
      <c r="G18" s="7">
        <f>COUNTIF(Assessment!XEH167,"&gt;=44")</f>
        <v>0</v>
      </c>
      <c r="H18" s="28" t="s">
        <v>18</v>
      </c>
    </row>
    <row r="19" spans="2:8" ht="69" customHeight="1" x14ac:dyDescent="0.35">
      <c r="B19" s="8" t="e">
        <f>#REF!</f>
        <v>#REF!</v>
      </c>
      <c r="C19" s="7">
        <f>COUNTIF(Assessment!XEH180,"&lt;=17.5")</f>
        <v>0</v>
      </c>
      <c r="D19" s="7">
        <f>COUNTIF(Assessment!XEH180,"&gt;=17.49)-COUNTIF(Sheet2!XEF126,"&gt;"25")</f>
        <v>0</v>
      </c>
      <c r="E19" s="7">
        <f>COUNTIF(Assessment!XEH180,"&gt;=25")-COUNTIF(Assessment!XEH180,"&gt;=32.5")</f>
        <v>0</v>
      </c>
      <c r="F19" s="7">
        <f>COUNTIF(Assessment!XEH180,"&gt;=32.5")-COUNTIF(Assessment!XEH180,"&gt;=38.9")</f>
        <v>0</v>
      </c>
      <c r="G19" s="7">
        <f>COUNTIF(Assessment!XEH180,"&gt;=39")</f>
        <v>0</v>
      </c>
      <c r="H19" s="28" t="s">
        <v>18</v>
      </c>
    </row>
    <row r="20" spans="2:8" ht="70.5" customHeight="1" x14ac:dyDescent="0.35">
      <c r="B20" s="8" t="e">
        <f>#REF!</f>
        <v>#REF!</v>
      </c>
      <c r="C20" s="7">
        <f>COUNTIF(Assessment!XEH192,"&lt;=17.5")</f>
        <v>0</v>
      </c>
      <c r="D20" s="7">
        <f>COUNTIF(Assessment!XEH192,"&gt;=17.5")-COUNTIF(Assessment!XEH192,"&gt;24.9")</f>
        <v>0</v>
      </c>
      <c r="E20" s="7">
        <f>COUNTIF(Assessment!XEH192,"&gt;=25")-COUNTIF(Assessment!XEH192,"&gt;=32.4")</f>
        <v>0</v>
      </c>
      <c r="F20" s="7">
        <f>COUNTIF(Assessment!XEH192,"&gt;=32.5")-COUNTIF(Assessment!XEH192,"&gt;=38.9")</f>
        <v>0</v>
      </c>
      <c r="G20" s="7">
        <f>COUNTIF(Assessment!XEH192,"&gt;=39")</f>
        <v>0</v>
      </c>
      <c r="H20" s="28" t="s">
        <v>18</v>
      </c>
    </row>
    <row r="21" spans="2:8" ht="67.5" hidden="1" customHeight="1" x14ac:dyDescent="0.35">
      <c r="B21" s="8" t="e">
        <f>#REF!</f>
        <v>#REF!</v>
      </c>
      <c r="C21" s="7">
        <f>COUNTIF(Assessment!XEH204,"&lt;=15.75")</f>
        <v>0</v>
      </c>
      <c r="D21" s="7">
        <f>COUNTIF(Assessment!XEH204,"&gt;=15.75")-COUNTIF(Assessment!XEH204,"&gt;22.5")</f>
        <v>0</v>
      </c>
      <c r="E21" s="7">
        <f>COUNTIF(Assessment!XEH204,"&gt;=22.5")-COUNTIF(Assessment!XEH204,"&gt;=29.25")</f>
        <v>0</v>
      </c>
      <c r="F21" s="7">
        <f>COUNTIF(Assessment!XEH204,"&gt;=29.25")-COUNTIF(Assessment!XEH204,"&gt;=35.9")</f>
        <v>0</v>
      </c>
      <c r="G21" s="7">
        <f>COUNTIF(Assessment!XEH204,"&gt;=36")</f>
        <v>0</v>
      </c>
      <c r="H21" s="28" t="s">
        <v>18</v>
      </c>
    </row>
    <row r="22" spans="2:8" ht="60" customHeight="1" x14ac:dyDescent="0.35">
      <c r="B22" s="8" t="e">
        <f>#REF!</f>
        <v>#REF!</v>
      </c>
      <c r="C22" s="7">
        <f>COUNTIF(Assessment!XEH216,"&lt;=15.75")</f>
        <v>0</v>
      </c>
      <c r="D22" s="7">
        <f>COUNTIF(Assessment!XEH216,"&gt;=15.75")-COUNTIF(Assessment!XEH216,"&gt;22.5")</f>
        <v>0</v>
      </c>
      <c r="E22" s="7">
        <f>COUNTIF(Assessment!XEH216,"&gt;=22.5")-COUNTIF(Assessment!XEH216,"&gt;=29.25")</f>
        <v>0</v>
      </c>
      <c r="F22" s="7">
        <f>COUNTIF(Assessment!XEH216,"&gt;=29.25")-COUNTIF(Assessment!XEH216,"&gt;=35.9")</f>
        <v>0</v>
      </c>
      <c r="G22" s="7">
        <f>COUNTIF(Assessment!XEH216,"&gt;=36")</f>
        <v>0</v>
      </c>
      <c r="H22" s="28" t="s">
        <v>18</v>
      </c>
    </row>
    <row r="23" spans="2:8" ht="72.75" customHeight="1" x14ac:dyDescent="0.35">
      <c r="B23" s="8" t="e">
        <f>#REF!</f>
        <v>#REF!</v>
      </c>
      <c r="C23" s="7">
        <f>COUNTIF(Assessment!XEH227,"&lt;=19.25")</f>
        <v>1</v>
      </c>
      <c r="D23" s="7">
        <f>COUNTIF(Assessment!XEH227,"&gt;=19.25")-COUNTIF(Assessment!XEH227,"&gt;27.5")</f>
        <v>0</v>
      </c>
      <c r="E23" s="7">
        <f>COUNTIF(Assessment!XEH227,"&gt;=27.5")-COUNTIF(Assessment!XEH227,"&gt;=35.75")</f>
        <v>0</v>
      </c>
      <c r="F23" s="7">
        <f>COUNTIF(Assessment!XEH227,"&gt;=35.75")-COUNTIF(Assessment!XEH227,"&gt;=43.9")</f>
        <v>0</v>
      </c>
      <c r="G23" s="7">
        <f>COUNTIF(Assessment!XEH227,"&gt;=44")</f>
        <v>0</v>
      </c>
      <c r="H23" s="28" t="s">
        <v>18</v>
      </c>
    </row>
  </sheetData>
  <mergeCells count="1">
    <mergeCell ref="B3:G3"/>
  </mergeCells>
  <conditionalFormatting sqref="C8:G23">
    <cfRule type="iconSet" priority="1">
      <iconSet iconSet="5Quarters" showValue="0">
        <cfvo type="percent" val="0"/>
        <cfvo type="percent" val="20"/>
        <cfvo type="percent" val="40"/>
        <cfvo type="percent" val="60"/>
        <cfvo type="percent" val="80"/>
      </iconSet>
    </cfRule>
  </conditionalFormatting>
  <conditionalFormatting sqref="C8:G23">
    <cfRule type="iconSet" priority="2">
      <iconSet iconSet="5Quarters">
        <cfvo type="percent" val="0"/>
        <cfvo type="percent" val="20"/>
        <cfvo type="percent" val="40"/>
        <cfvo type="percent" val="60"/>
        <cfvo type="percent" val="80"/>
      </iconSet>
    </cfRule>
    <cfRule type="iconSet" priority="3">
      <iconSet showValue="0">
        <cfvo type="percent" val="0"/>
        <cfvo type="percent" val="33"/>
        <cfvo type="percent" val="67"/>
      </iconSet>
    </cfRule>
  </conditionalFormatting>
  <hyperlinks>
    <hyperlink ref="H8" location="'Strategic Thinking'!A1" display="See suggested Courses" xr:uid="{00000000-0004-0000-0200-000000000000}"/>
    <hyperlink ref="H9:H23" location="'Strategic Thinking'!A1" display="See suggested Courses" xr:uid="{00000000-0004-0000-0200-000001000000}"/>
    <hyperlink ref="H13" location="'Conceptual Tinking'!A1" display="See suggested Courses" xr:uid="{00000000-0004-0000-0200-000002000000}"/>
    <hyperlink ref="H14" location="'Commercial Awareness'!A1" display="See suggested Courses" xr:uid="{00000000-0004-0000-0200-000003000000}"/>
    <hyperlink ref="H15" location="'Safeguarding People'!A1" display="See suggested Courses" xr:uid="{00000000-0004-0000-0200-000004000000}"/>
    <hyperlink ref="H16" location="'self motivation'!A1" display="See suggested Courses" xr:uid="{00000000-0004-0000-0200-000005000000}"/>
    <hyperlink ref="H17" location="'self confidence'!A1" display="See suggested Courses" xr:uid="{00000000-0004-0000-0200-000006000000}"/>
    <hyperlink ref="H18" location="'Behavioural traits'!A1" display="See suggested Courses" xr:uid="{00000000-0004-0000-0200-000007000000}"/>
    <hyperlink ref="H19" location="communicating!A1" display="See suggested Courses" xr:uid="{00000000-0004-0000-0200-000008000000}"/>
    <hyperlink ref="H20" location="'Team Leadership'!A1" display="See suggested Courses" xr:uid="{00000000-0004-0000-0200-000009000000}"/>
    <hyperlink ref="H21" location="'Developing Others'!A1" display="See suggested Courses" xr:uid="{00000000-0004-0000-0200-00000A000000}"/>
    <hyperlink ref="H22" location="Influencing!A1" display="See suggested Courses" xr:uid="{00000000-0004-0000-0200-00000B000000}"/>
    <hyperlink ref="H23" location="'Customer Focus'!A1" display="See suggested Courses" xr:uid="{00000000-0004-0000-0200-00000C000000}"/>
    <hyperlink ref="H9" location="'Concern for Order'!A1" display="See suggested Courses" xr:uid="{00000000-0004-0000-0200-00000D000000}"/>
    <hyperlink ref="H10" location="'Organisation and Planning'!A1" display="See suggested Courses" xr:uid="{00000000-0004-0000-0200-00000E000000}"/>
    <hyperlink ref="H11" location="'Personal Innovation'!A1" display="See suggested Courses" xr:uid="{00000000-0004-0000-0200-00000F000000}"/>
    <hyperlink ref="H12" location="'Analytical Ability'!A1" display="See suggested Courses" xr:uid="{00000000-0004-0000-0200-000010000000}"/>
  </hyperlink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P22"/>
  <sheetViews>
    <sheetView workbookViewId="0">
      <selection activeCell="B13" sqref="B13"/>
    </sheetView>
  </sheetViews>
  <sheetFormatPr defaultRowHeight="14.5" x14ac:dyDescent="0.35"/>
  <cols>
    <col min="3" max="3" width="16.1796875" customWidth="1"/>
    <col min="4" max="4" width="33.54296875" customWidth="1"/>
    <col min="8" max="8" width="2.453125" style="48" customWidth="1"/>
    <col min="12" max="12" width="2.453125" style="48" customWidth="1"/>
    <col min="16" max="16" width="2.26953125" style="51" customWidth="1"/>
  </cols>
  <sheetData>
    <row r="3" spans="3:15" x14ac:dyDescent="0.35">
      <c r="E3" s="112" t="s">
        <v>57</v>
      </c>
      <c r="F3" s="112"/>
      <c r="G3" s="112"/>
      <c r="H3" s="47"/>
      <c r="I3" t="s">
        <v>58</v>
      </c>
      <c r="M3" t="s">
        <v>59</v>
      </c>
    </row>
    <row r="4" spans="3:15" x14ac:dyDescent="0.35">
      <c r="D4" s="50" t="s">
        <v>41</v>
      </c>
      <c r="E4" s="112" t="s">
        <v>42</v>
      </c>
      <c r="F4" s="112"/>
      <c r="G4" s="112"/>
      <c r="H4" s="47"/>
    </row>
    <row r="5" spans="3:15" x14ac:dyDescent="0.35">
      <c r="E5" t="s">
        <v>43</v>
      </c>
      <c r="F5" t="s">
        <v>44</v>
      </c>
      <c r="G5" t="s">
        <v>45</v>
      </c>
      <c r="I5" t="s">
        <v>43</v>
      </c>
      <c r="J5" t="s">
        <v>44</v>
      </c>
      <c r="K5" t="s">
        <v>45</v>
      </c>
      <c r="M5" t="s">
        <v>43</v>
      </c>
      <c r="N5" t="s">
        <v>44</v>
      </c>
      <c r="O5" t="s">
        <v>45</v>
      </c>
    </row>
    <row r="6" spans="3:15" x14ac:dyDescent="0.35">
      <c r="C6" t="s">
        <v>46</v>
      </c>
      <c r="D6" t="s">
        <v>47</v>
      </c>
    </row>
    <row r="7" spans="3:15" x14ac:dyDescent="0.35">
      <c r="D7" t="s">
        <v>48</v>
      </c>
    </row>
    <row r="8" spans="3:15" x14ac:dyDescent="0.35">
      <c r="D8" t="s">
        <v>49</v>
      </c>
    </row>
    <row r="9" spans="3:15" x14ac:dyDescent="0.35">
      <c r="D9" t="s">
        <v>50</v>
      </c>
    </row>
    <row r="10" spans="3:15" x14ac:dyDescent="0.35">
      <c r="D10" t="s">
        <v>51</v>
      </c>
    </row>
    <row r="13" spans="3:15" x14ac:dyDescent="0.35">
      <c r="D13" s="50" t="s">
        <v>52</v>
      </c>
    </row>
    <row r="15" spans="3:15" x14ac:dyDescent="0.35">
      <c r="D15" t="s">
        <v>53</v>
      </c>
    </row>
    <row r="16" spans="3:15" x14ac:dyDescent="0.35">
      <c r="D16" t="s">
        <v>54</v>
      </c>
    </row>
    <row r="18" spans="4:8" x14ac:dyDescent="0.35">
      <c r="D18" s="50" t="s">
        <v>55</v>
      </c>
      <c r="F18">
        <f>Summary!F7</f>
        <v>0</v>
      </c>
    </row>
    <row r="19" spans="4:8" x14ac:dyDescent="0.35">
      <c r="D19" t="s">
        <v>56</v>
      </c>
      <c r="E19">
        <f>Assessment!XEH73</f>
        <v>22</v>
      </c>
      <c r="F19">
        <f>Assessment!XEK71</f>
        <v>22.75</v>
      </c>
      <c r="G19" s="46">
        <f>IF(OR(E19="", F19=""), "", IF(F19=0,"N/A", (E19-F19)/F19))</f>
        <v>-3.2967032967032968E-2</v>
      </c>
      <c r="H19" s="49"/>
    </row>
    <row r="22" spans="4:8" x14ac:dyDescent="0.35">
      <c r="E22">
        <v>3</v>
      </c>
      <c r="F22">
        <v>4</v>
      </c>
      <c r="G22" s="46">
        <f>IF(OR(E22="", F22=""), "", IF(F22=0,"N/A", (E22-F22)/F22))</f>
        <v>-0.25</v>
      </c>
      <c r="H22" s="49"/>
    </row>
  </sheetData>
  <mergeCells count="2">
    <mergeCell ref="E3:G3"/>
    <mergeCell ref="E4:G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P22"/>
  <sheetViews>
    <sheetView workbookViewId="0">
      <selection activeCell="C36" sqref="C36"/>
    </sheetView>
  </sheetViews>
  <sheetFormatPr defaultRowHeight="14.5" x14ac:dyDescent="0.35"/>
  <cols>
    <col min="3" max="3" width="16.1796875" customWidth="1"/>
    <col min="4" max="4" width="33.54296875" customWidth="1"/>
    <col min="8" max="8" width="2.453125" style="48" customWidth="1"/>
    <col min="12" max="12" width="2.453125" style="48" customWidth="1"/>
    <col min="16" max="16" width="2.26953125" style="51" customWidth="1"/>
  </cols>
  <sheetData>
    <row r="3" spans="3:15" x14ac:dyDescent="0.35">
      <c r="E3" s="112" t="s">
        <v>57</v>
      </c>
      <c r="F3" s="112"/>
      <c r="G3" s="112"/>
      <c r="H3" s="47"/>
      <c r="I3" t="s">
        <v>58</v>
      </c>
      <c r="M3" t="s">
        <v>59</v>
      </c>
    </row>
    <row r="4" spans="3:15" x14ac:dyDescent="0.35">
      <c r="D4" s="50" t="s">
        <v>41</v>
      </c>
      <c r="E4" s="112" t="s">
        <v>42</v>
      </c>
      <c r="F4" s="112"/>
      <c r="G4" s="112"/>
      <c r="H4" s="47"/>
    </row>
    <row r="5" spans="3:15" x14ac:dyDescent="0.35">
      <c r="E5" t="s">
        <v>43</v>
      </c>
      <c r="F5" t="s">
        <v>44</v>
      </c>
      <c r="G5" t="s">
        <v>45</v>
      </c>
      <c r="I5" t="s">
        <v>43</v>
      </c>
      <c r="J5" t="s">
        <v>44</v>
      </c>
      <c r="K5" t="s">
        <v>45</v>
      </c>
      <c r="M5" t="s">
        <v>43</v>
      </c>
      <c r="N5" t="s">
        <v>44</v>
      </c>
      <c r="O5" t="s">
        <v>45</v>
      </c>
    </row>
    <row r="6" spans="3:15" x14ac:dyDescent="0.35">
      <c r="C6" t="s">
        <v>46</v>
      </c>
      <c r="D6" t="s">
        <v>47</v>
      </c>
    </row>
    <row r="7" spans="3:15" x14ac:dyDescent="0.35">
      <c r="D7" t="s">
        <v>48</v>
      </c>
    </row>
    <row r="8" spans="3:15" x14ac:dyDescent="0.35">
      <c r="D8" t="s">
        <v>49</v>
      </c>
    </row>
    <row r="9" spans="3:15" x14ac:dyDescent="0.35">
      <c r="D9" t="s">
        <v>50</v>
      </c>
    </row>
    <row r="10" spans="3:15" x14ac:dyDescent="0.35">
      <c r="D10" t="s">
        <v>51</v>
      </c>
    </row>
    <row r="13" spans="3:15" x14ac:dyDescent="0.35">
      <c r="D13" s="50" t="s">
        <v>52</v>
      </c>
    </row>
    <row r="15" spans="3:15" x14ac:dyDescent="0.35">
      <c r="D15" t="s">
        <v>53</v>
      </c>
    </row>
    <row r="16" spans="3:15" x14ac:dyDescent="0.35">
      <c r="D16" t="s">
        <v>54</v>
      </c>
    </row>
    <row r="18" spans="4:8" x14ac:dyDescent="0.35">
      <c r="D18" s="50" t="s">
        <v>55</v>
      </c>
      <c r="F18">
        <f>Summary!F7</f>
        <v>0</v>
      </c>
    </row>
    <row r="19" spans="4:8" x14ac:dyDescent="0.35">
      <c r="D19" t="s">
        <v>56</v>
      </c>
      <c r="E19">
        <f>Assessment!XEH73</f>
        <v>22</v>
      </c>
      <c r="F19">
        <f>Assessment!XEK71</f>
        <v>22.75</v>
      </c>
      <c r="G19" s="46">
        <f>IF(OR(E19="", F19=""), "", IF(F19=0,"N/A", (E19-F19)/F19))</f>
        <v>-3.2967032967032968E-2</v>
      </c>
      <c r="H19" s="49"/>
    </row>
    <row r="22" spans="4:8" x14ac:dyDescent="0.35">
      <c r="E22">
        <v>3</v>
      </c>
      <c r="F22">
        <v>4</v>
      </c>
      <c r="G22" s="46">
        <f>IF(OR(E22="", F22=""), "", IF(F22=0,"N/A", (E22-F22)/F22))</f>
        <v>-0.25</v>
      </c>
      <c r="H22" s="49"/>
    </row>
  </sheetData>
  <mergeCells count="2">
    <mergeCell ref="E4:G4"/>
    <mergeCell ref="E3: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I26"/>
  <sheetViews>
    <sheetView showGridLines="0" showRowColHeaders="0" tabSelected="1" zoomScale="90" zoomScaleNormal="90" workbookViewId="0">
      <pane ySplit="1" topLeftCell="A2" activePane="bottomLeft" state="frozen"/>
      <selection activeCell="C36" sqref="C36"/>
      <selection pane="bottomLeft" activeCell="G8" sqref="G8"/>
    </sheetView>
  </sheetViews>
  <sheetFormatPr defaultRowHeight="14.5" x14ac:dyDescent="0.35"/>
  <cols>
    <col min="1" max="1" width="25.453125" customWidth="1"/>
    <col min="2" max="2" width="18" customWidth="1"/>
    <col min="6" max="6" width="16.26953125" customWidth="1"/>
    <col min="7" max="7" width="41.54296875" customWidth="1"/>
  </cols>
  <sheetData>
    <row r="1" spans="1:9" ht="62.25" customHeight="1" thickBot="1" x14ac:dyDescent="0.4">
      <c r="A1" s="3"/>
      <c r="B1" s="3"/>
      <c r="C1" s="3"/>
      <c r="D1" s="64"/>
      <c r="E1" s="3"/>
    </row>
    <row r="2" spans="1:9" ht="52.5" customHeight="1" x14ac:dyDescent="0.55000000000000004">
      <c r="A2" s="3"/>
      <c r="B2" s="3"/>
      <c r="C2" s="3"/>
      <c r="D2" s="3"/>
      <c r="E2" s="3"/>
      <c r="I2" s="60" t="s">
        <v>118</v>
      </c>
    </row>
    <row r="3" spans="1:9" ht="21.75" customHeight="1" x14ac:dyDescent="0.35">
      <c r="A3" s="3"/>
      <c r="B3" s="30"/>
      <c r="C3" s="3"/>
      <c r="D3" s="3"/>
      <c r="E3" s="3"/>
      <c r="F3" t="s">
        <v>112</v>
      </c>
    </row>
    <row r="4" spans="1:9" ht="18.5" x14ac:dyDescent="0.35">
      <c r="A4" s="3"/>
      <c r="B4" s="31"/>
      <c r="C4" s="3"/>
      <c r="D4" s="3"/>
      <c r="E4" s="3"/>
      <c r="F4" s="36" t="s">
        <v>110</v>
      </c>
    </row>
    <row r="5" spans="1:9" ht="15.5" x14ac:dyDescent="0.35">
      <c r="A5" s="3"/>
      <c r="B5" s="32"/>
      <c r="C5" s="3"/>
      <c r="D5" s="3"/>
      <c r="E5" s="3"/>
      <c r="F5" s="36" t="s">
        <v>109</v>
      </c>
    </row>
    <row r="6" spans="1:9" ht="15.5" x14ac:dyDescent="0.35">
      <c r="A6" s="3"/>
      <c r="B6" s="113"/>
      <c r="C6" s="114"/>
      <c r="D6" s="114"/>
      <c r="E6" s="3"/>
    </row>
    <row r="7" spans="1:9" ht="31" x14ac:dyDescent="0.35">
      <c r="A7" s="3"/>
      <c r="B7" s="31"/>
      <c r="C7" s="3"/>
      <c r="D7" s="3"/>
      <c r="E7" s="3"/>
      <c r="F7" s="59" t="s">
        <v>92</v>
      </c>
      <c r="G7" s="68" t="s">
        <v>97</v>
      </c>
    </row>
    <row r="8" spans="1:9" ht="18.5" x14ac:dyDescent="0.35">
      <c r="A8" s="3"/>
      <c r="B8" s="31"/>
      <c r="C8" s="3"/>
      <c r="D8" s="3"/>
      <c r="E8" s="3"/>
      <c r="F8" s="59" t="s">
        <v>93</v>
      </c>
      <c r="G8" s="68"/>
    </row>
    <row r="9" spans="1:9" ht="15.5" x14ac:dyDescent="0.35">
      <c r="A9" s="3"/>
      <c r="B9" s="3"/>
      <c r="C9" s="3"/>
      <c r="D9" s="3"/>
      <c r="E9" s="3"/>
      <c r="F9" s="59" t="s">
        <v>94</v>
      </c>
      <c r="G9" s="68" t="s">
        <v>119</v>
      </c>
    </row>
    <row r="10" spans="1:9" ht="15.5" x14ac:dyDescent="0.35">
      <c r="A10" s="3"/>
      <c r="B10" s="3"/>
      <c r="C10" s="3"/>
      <c r="D10" s="3"/>
      <c r="E10" s="3"/>
      <c r="F10" s="59" t="s">
        <v>95</v>
      </c>
      <c r="G10" s="68"/>
    </row>
    <row r="11" spans="1:9" x14ac:dyDescent="0.35">
      <c r="A11" s="3"/>
      <c r="B11" s="3"/>
      <c r="C11" s="3"/>
      <c r="D11" s="3"/>
      <c r="E11" s="3"/>
    </row>
    <row r="12" spans="1:9" x14ac:dyDescent="0.35">
      <c r="A12" s="3"/>
      <c r="B12" s="3"/>
      <c r="C12" s="3"/>
      <c r="D12" s="3"/>
      <c r="E12" s="3"/>
    </row>
    <row r="13" spans="1:9" ht="75.75" customHeight="1" x14ac:dyDescent="0.35">
      <c r="A13" s="3"/>
      <c r="B13" s="32"/>
      <c r="C13" s="3"/>
      <c r="D13" s="3"/>
      <c r="E13" s="3"/>
    </row>
    <row r="14" spans="1:9" ht="18.5" x14ac:dyDescent="0.35">
      <c r="A14" s="3"/>
      <c r="B14" s="31"/>
      <c r="C14" s="3"/>
      <c r="D14" s="3"/>
      <c r="E14" s="3"/>
      <c r="F14" s="108" t="s">
        <v>113</v>
      </c>
      <c r="G14" s="107"/>
    </row>
    <row r="15" spans="1:9" ht="15.5" x14ac:dyDescent="0.35">
      <c r="A15" s="3"/>
      <c r="B15" s="63"/>
      <c r="C15" s="3"/>
      <c r="D15" s="3"/>
      <c r="E15" s="3"/>
      <c r="F15" s="107" t="s">
        <v>114</v>
      </c>
      <c r="G15" s="107"/>
    </row>
    <row r="16" spans="1:9" ht="21.75" customHeight="1" x14ac:dyDescent="0.35">
      <c r="A16" s="3"/>
      <c r="B16" s="63"/>
      <c r="C16" s="3"/>
      <c r="D16" s="3"/>
      <c r="E16" s="3"/>
      <c r="F16" s="107" t="s">
        <v>116</v>
      </c>
      <c r="G16" s="107"/>
    </row>
    <row r="17" spans="1:7" ht="15.5" x14ac:dyDescent="0.35">
      <c r="A17" s="3"/>
      <c r="B17" s="63"/>
      <c r="C17" s="3"/>
      <c r="D17" s="3"/>
      <c r="E17" s="3"/>
      <c r="F17" s="107" t="s">
        <v>115</v>
      </c>
      <c r="G17" s="107"/>
    </row>
    <row r="18" spans="1:7" ht="15.5" x14ac:dyDescent="0.35">
      <c r="A18" s="3"/>
      <c r="B18" s="63"/>
      <c r="C18" s="3"/>
      <c r="D18" s="3"/>
      <c r="E18" s="3"/>
      <c r="F18" s="107" t="s">
        <v>120</v>
      </c>
      <c r="G18" s="107"/>
    </row>
    <row r="19" spans="1:7" ht="15.5" x14ac:dyDescent="0.35">
      <c r="A19" s="3"/>
      <c r="B19" s="63"/>
      <c r="C19" s="3"/>
      <c r="D19" s="3"/>
      <c r="E19" s="3"/>
    </row>
    <row r="20" spans="1:7" ht="15.5" x14ac:dyDescent="0.35">
      <c r="A20" s="3"/>
      <c r="B20" s="45"/>
      <c r="C20" s="3"/>
      <c r="D20" s="3"/>
    </row>
    <row r="21" spans="1:7" x14ac:dyDescent="0.35">
      <c r="A21" s="3"/>
      <c r="B21" s="33"/>
      <c r="C21" s="3"/>
      <c r="D21" s="3"/>
    </row>
    <row r="22" spans="1:7" x14ac:dyDescent="0.35">
      <c r="B22" s="33"/>
    </row>
    <row r="23" spans="1:7" x14ac:dyDescent="0.35">
      <c r="B23" s="10"/>
    </row>
    <row r="24" spans="1:7" x14ac:dyDescent="0.35">
      <c r="B24" s="10"/>
    </row>
    <row r="25" spans="1:7" x14ac:dyDescent="0.35">
      <c r="B25" s="9"/>
    </row>
    <row r="26" spans="1:7" x14ac:dyDescent="0.35">
      <c r="B26" s="9"/>
    </row>
  </sheetData>
  <sheetProtection selectLockedCells="1"/>
  <mergeCells count="1">
    <mergeCell ref="B6:D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XFD236"/>
  <sheetViews>
    <sheetView showGridLines="0" zoomScaleNormal="100" workbookViewId="0">
      <pane ySplit="1" topLeftCell="A2" activePane="bottomLeft" state="frozen"/>
      <selection activeCell="C36" sqref="C36"/>
      <selection pane="bottomLeft"/>
    </sheetView>
  </sheetViews>
  <sheetFormatPr defaultRowHeight="14.5" x14ac:dyDescent="0.35"/>
  <cols>
    <col min="1" max="2" width="8.7265625" style="4"/>
    <col min="3" max="3" width="19.453125" style="4" customWidth="1"/>
    <col min="4" max="4" width="73.453125" style="4" customWidth="1"/>
    <col min="5" max="8" width="16.7265625" style="4" customWidth="1"/>
    <col min="9" max="9" width="8.7265625" style="4"/>
    <col min="10" max="10" width="87.453125" style="4" customWidth="1"/>
    <col min="11" max="16355" width="8.7265625" style="4"/>
    <col min="16356" max="16357" width="9.1796875" style="23"/>
    <col min="16358" max="16359" width="9.1796875" style="23" customWidth="1"/>
    <col min="16360" max="16360" width="10.7265625" style="23" customWidth="1"/>
    <col min="16361" max="16361" width="9.1796875" style="23" customWidth="1"/>
    <col min="16362" max="16362" width="11.26953125" style="23" customWidth="1"/>
    <col min="16363" max="16363" width="9.1796875" style="23" customWidth="1"/>
    <col min="16364" max="16364" width="43.453125" style="23" customWidth="1"/>
    <col min="16365" max="16365" width="9.1796875" style="23" customWidth="1"/>
    <col min="16366" max="16366" width="40.54296875" style="23" customWidth="1"/>
    <col min="16367" max="16372" width="9.1796875" style="23" customWidth="1"/>
    <col min="16373" max="16373" width="2.54296875" style="23" customWidth="1"/>
    <col min="16374" max="16374" width="15.7265625" style="23" customWidth="1"/>
    <col min="16375" max="16384" width="9.1796875" style="23" customWidth="1"/>
  </cols>
  <sheetData>
    <row r="1" spans="4:8 16356:16384" ht="69.75" customHeight="1" x14ac:dyDescent="0.35">
      <c r="D1" s="4" t="s">
        <v>99</v>
      </c>
    </row>
    <row r="2" spans="4:8 16356:16384" s="69" customFormat="1" ht="30.75" customHeight="1" x14ac:dyDescent="0.35">
      <c r="XEB2" s="70"/>
      <c r="XEC2" s="70"/>
      <c r="XED2" s="70"/>
      <c r="XEE2" s="70"/>
      <c r="XEF2" s="70"/>
      <c r="XEG2" s="70"/>
      <c r="XEH2" s="70"/>
      <c r="XEI2" s="70"/>
      <c r="XEJ2" s="70"/>
      <c r="XEK2" s="70"/>
      <c r="XEL2" s="70"/>
      <c r="XEM2" s="70"/>
      <c r="XEN2" s="70"/>
      <c r="XEO2" s="70"/>
      <c r="XEP2" s="70"/>
      <c r="XEQ2" s="70"/>
      <c r="XER2" s="70"/>
      <c r="XES2" s="70"/>
      <c r="XET2" s="70"/>
      <c r="XEU2" s="70"/>
      <c r="XEV2" s="70"/>
      <c r="XEW2" s="70"/>
      <c r="XEX2" s="70"/>
      <c r="XEY2" s="70"/>
      <c r="XEZ2" s="70"/>
      <c r="XFA2" s="70"/>
      <c r="XFB2" s="70"/>
      <c r="XFC2" s="70"/>
      <c r="XFD2" s="70"/>
    </row>
    <row r="4" spans="4:8 16356:16384" ht="48" customHeight="1" x14ac:dyDescent="0.35">
      <c r="D4" s="91" t="s">
        <v>102</v>
      </c>
      <c r="E4" s="94" t="s">
        <v>1</v>
      </c>
      <c r="F4" s="95" t="s">
        <v>8</v>
      </c>
      <c r="G4" s="96" t="s">
        <v>0</v>
      </c>
      <c r="H4" s="97" t="s">
        <v>7</v>
      </c>
      <c r="XEX4" s="27"/>
      <c r="XEY4" s="27"/>
      <c r="XEZ4" s="27"/>
      <c r="XFA4" s="27"/>
      <c r="XFB4" s="27"/>
      <c r="XFC4" s="27"/>
      <c r="XFD4" s="27"/>
    </row>
    <row r="5" spans="4:8 16356:16384" x14ac:dyDescent="0.35">
      <c r="D5" s="92" t="s">
        <v>66</v>
      </c>
      <c r="E5" s="72" t="s">
        <v>17</v>
      </c>
      <c r="F5" s="66"/>
      <c r="G5" s="66"/>
      <c r="H5" s="66"/>
      <c r="XEX5" s="27"/>
      <c r="XEY5" s="27"/>
      <c r="XEZ5" s="27"/>
      <c r="XFA5" s="27"/>
      <c r="XFB5" s="27"/>
      <c r="XFC5" s="27"/>
      <c r="XFD5" s="27"/>
    </row>
    <row r="6" spans="4:8 16356:16384" x14ac:dyDescent="0.35">
      <c r="D6" s="92" t="s">
        <v>67</v>
      </c>
      <c r="E6" s="72"/>
      <c r="F6" s="66" t="s">
        <v>17</v>
      </c>
      <c r="G6" s="66"/>
      <c r="H6" s="66"/>
      <c r="XEX6" s="27"/>
      <c r="XEY6" s="27"/>
      <c r="XEZ6" s="27"/>
      <c r="XFA6" s="27"/>
      <c r="XFB6" s="27"/>
      <c r="XFC6" s="27"/>
      <c r="XFD6" s="27"/>
    </row>
    <row r="7" spans="4:8 16356:16384" x14ac:dyDescent="0.35">
      <c r="D7" s="92" t="s">
        <v>68</v>
      </c>
      <c r="E7" s="72" t="s">
        <v>17</v>
      </c>
      <c r="F7" s="66"/>
      <c r="G7" s="66"/>
      <c r="H7" s="66"/>
      <c r="XEX7" s="27"/>
      <c r="XEY7" s="27"/>
      <c r="XEZ7" s="27"/>
      <c r="XFA7" s="27"/>
      <c r="XFB7" s="27"/>
      <c r="XFC7" s="27"/>
      <c r="XFD7" s="27"/>
    </row>
    <row r="8" spans="4:8 16356:16384" x14ac:dyDescent="0.35">
      <c r="D8" s="92" t="s">
        <v>72</v>
      </c>
      <c r="E8" s="72"/>
      <c r="F8" s="66"/>
      <c r="G8" s="66"/>
      <c r="H8" s="66"/>
      <c r="XEX8" s="27"/>
      <c r="XEY8" s="27"/>
      <c r="XEZ8" s="27"/>
      <c r="XFA8" s="27"/>
      <c r="XFB8" s="27"/>
      <c r="XFC8" s="27"/>
      <c r="XFD8" s="27"/>
    </row>
    <row r="9" spans="4:8 16356:16384" x14ac:dyDescent="0.35">
      <c r="D9" s="92" t="s">
        <v>69</v>
      </c>
      <c r="E9" s="72" t="s">
        <v>17</v>
      </c>
      <c r="F9" s="66"/>
      <c r="G9" s="66"/>
      <c r="H9" s="66"/>
      <c r="XEX9" s="27"/>
      <c r="XEY9" s="27"/>
      <c r="XEZ9" s="27"/>
      <c r="XFA9" s="27"/>
      <c r="XFB9" s="27"/>
      <c r="XFC9" s="27"/>
      <c r="XFD9" s="27"/>
    </row>
    <row r="10" spans="4:8 16356:16384" x14ac:dyDescent="0.35">
      <c r="D10" s="92" t="s">
        <v>70</v>
      </c>
      <c r="E10" s="72"/>
      <c r="F10" s="66" t="s">
        <v>17</v>
      </c>
      <c r="G10" s="66"/>
      <c r="H10" s="66"/>
      <c r="XEX10" s="27"/>
      <c r="XEY10" s="27"/>
      <c r="XEZ10" s="27"/>
      <c r="XFA10" s="27"/>
      <c r="XFB10" s="27"/>
      <c r="XFC10" s="27"/>
      <c r="XFD10" s="27"/>
    </row>
    <row r="11" spans="4:8 16356:16384" x14ac:dyDescent="0.35">
      <c r="D11" s="92" t="s">
        <v>71</v>
      </c>
      <c r="E11" s="72" t="s">
        <v>17</v>
      </c>
      <c r="F11" s="66"/>
      <c r="G11" s="66"/>
      <c r="H11" s="66"/>
      <c r="XEX11" s="27"/>
      <c r="XEY11" s="27"/>
      <c r="XEZ11" s="27"/>
      <c r="XFA11" s="27"/>
      <c r="XFB11" s="27"/>
      <c r="XFC11" s="27"/>
      <c r="XFD11" s="27"/>
    </row>
    <row r="12" spans="4:8 16356:16384" ht="27" customHeight="1" x14ac:dyDescent="0.35">
      <c r="D12" s="71" t="s">
        <v>104</v>
      </c>
      <c r="E12" s="115" t="s">
        <v>117</v>
      </c>
      <c r="F12" s="117"/>
      <c r="G12" s="117"/>
      <c r="H12" s="117"/>
      <c r="XEX12" s="27"/>
      <c r="XEY12" s="27"/>
      <c r="XEZ12" s="27"/>
      <c r="XFA12" s="27"/>
      <c r="XFB12" s="27"/>
      <c r="XFC12" s="27"/>
      <c r="XFD12" s="27"/>
    </row>
    <row r="13" spans="4:8 16356:16384" x14ac:dyDescent="0.35">
      <c r="E13" s="98"/>
      <c r="F13" s="98"/>
      <c r="G13" s="98"/>
      <c r="H13" s="98"/>
      <c r="XEX13" s="27"/>
      <c r="XEY13" s="27"/>
      <c r="XEZ13" s="27"/>
      <c r="XFA13" s="27"/>
      <c r="XFB13" s="27"/>
      <c r="XFC13" s="27"/>
      <c r="XFD13" s="27"/>
    </row>
    <row r="14" spans="4:8 16356:16384" ht="43.5" x14ac:dyDescent="0.35">
      <c r="D14" s="91" t="s">
        <v>103</v>
      </c>
      <c r="E14" s="94" t="s">
        <v>1</v>
      </c>
      <c r="F14" s="95" t="s">
        <v>8</v>
      </c>
      <c r="G14" s="96" t="s">
        <v>0</v>
      </c>
      <c r="H14" s="97" t="s">
        <v>7</v>
      </c>
      <c r="XEX14" s="27"/>
      <c r="XEY14" s="27"/>
      <c r="XEZ14" s="27"/>
      <c r="XFA14" s="27"/>
      <c r="XFB14" s="27"/>
      <c r="XFC14" s="27"/>
      <c r="XFD14" s="27"/>
    </row>
    <row r="15" spans="4:8 16356:16384" x14ac:dyDescent="0.35">
      <c r="D15" s="93" t="s">
        <v>73</v>
      </c>
      <c r="E15" s="104"/>
      <c r="F15" s="66" t="s">
        <v>78</v>
      </c>
      <c r="G15" s="66"/>
      <c r="H15" s="66"/>
      <c r="XEX15" s="27"/>
      <c r="XEY15" s="27"/>
      <c r="XEZ15" s="27"/>
      <c r="XFA15" s="27"/>
      <c r="XFB15" s="27"/>
      <c r="XFC15" s="27"/>
      <c r="XFD15" s="27"/>
    </row>
    <row r="16" spans="4:8 16356:16384" x14ac:dyDescent="0.35">
      <c r="D16" s="93" t="s">
        <v>74</v>
      </c>
      <c r="E16" s="104" t="s">
        <v>78</v>
      </c>
      <c r="F16" s="66"/>
      <c r="G16" s="66"/>
      <c r="H16" s="66"/>
      <c r="XEX16" s="27"/>
      <c r="XEY16" s="27"/>
      <c r="XEZ16" s="27"/>
      <c r="XFA16" s="27"/>
      <c r="XFB16" s="27"/>
      <c r="XFC16" s="27"/>
      <c r="XFD16" s="27"/>
    </row>
    <row r="17" spans="4:8 16378:16384" x14ac:dyDescent="0.35">
      <c r="D17" s="93" t="s">
        <v>75</v>
      </c>
      <c r="E17" s="104"/>
      <c r="F17" s="66" t="s">
        <v>17</v>
      </c>
      <c r="G17" s="66"/>
      <c r="H17" s="66"/>
      <c r="XEX17" s="27"/>
      <c r="XEY17" s="27"/>
      <c r="XEZ17" s="27"/>
      <c r="XFA17" s="27"/>
      <c r="XFB17" s="27"/>
      <c r="XFC17" s="27"/>
      <c r="XFD17" s="27"/>
    </row>
    <row r="18" spans="4:8 16378:16384" ht="29.25" customHeight="1" x14ac:dyDescent="0.35">
      <c r="D18" s="105" t="s">
        <v>105</v>
      </c>
      <c r="E18" s="116" t="s">
        <v>111</v>
      </c>
      <c r="F18" s="116"/>
      <c r="G18" s="116"/>
      <c r="H18" s="116"/>
      <c r="XEX18" s="27"/>
      <c r="XEY18" s="27"/>
      <c r="XEZ18" s="27"/>
      <c r="XFA18" s="27"/>
      <c r="XFB18" s="27"/>
      <c r="XFC18" s="27"/>
      <c r="XFD18" s="27"/>
    </row>
    <row r="19" spans="4:8 16378:16384" x14ac:dyDescent="0.35">
      <c r="E19" s="98"/>
      <c r="F19" s="98"/>
      <c r="G19" s="98"/>
      <c r="H19" s="98"/>
      <c r="XEX19" s="27"/>
      <c r="XEY19" s="27"/>
      <c r="XEZ19" s="27"/>
      <c r="XFA19" s="27"/>
      <c r="XFB19" s="27"/>
      <c r="XFC19" s="27"/>
      <c r="XFD19" s="27"/>
    </row>
    <row r="20" spans="4:8 16378:16384" ht="43.5" x14ac:dyDescent="0.35">
      <c r="D20" s="91" t="s">
        <v>100</v>
      </c>
      <c r="E20" s="94" t="s">
        <v>1</v>
      </c>
      <c r="F20" s="95" t="s">
        <v>8</v>
      </c>
      <c r="G20" s="96" t="s">
        <v>0</v>
      </c>
      <c r="H20" s="97" t="s">
        <v>7</v>
      </c>
      <c r="XEX20" s="27"/>
      <c r="XEY20" s="27"/>
      <c r="XEZ20" s="27"/>
      <c r="XFA20" s="27"/>
      <c r="XFB20" s="27"/>
      <c r="XFC20" s="27"/>
      <c r="XFD20" s="27"/>
    </row>
    <row r="21" spans="4:8 16378:16384" ht="28" x14ac:dyDescent="0.35">
      <c r="D21" s="92" t="s">
        <v>108</v>
      </c>
      <c r="E21" s="104" t="s">
        <v>17</v>
      </c>
      <c r="F21" s="66"/>
      <c r="G21" s="66"/>
      <c r="H21" s="66"/>
      <c r="XEX21" s="27"/>
      <c r="XEY21" s="27"/>
      <c r="XEZ21" s="27"/>
      <c r="XFA21" s="27"/>
      <c r="XFB21" s="27"/>
      <c r="XFC21" s="27"/>
      <c r="XFD21" s="27"/>
    </row>
    <row r="22" spans="4:8 16378:16384" ht="28" x14ac:dyDescent="0.35">
      <c r="D22" s="92" t="s">
        <v>79</v>
      </c>
      <c r="E22" s="104"/>
      <c r="F22" s="66" t="s">
        <v>17</v>
      </c>
      <c r="G22" s="66"/>
      <c r="H22" s="66"/>
      <c r="XEX22" s="27"/>
      <c r="XEY22" s="27"/>
      <c r="XEZ22" s="27"/>
      <c r="XFA22" s="27"/>
      <c r="XFB22" s="27"/>
      <c r="XFC22" s="27"/>
      <c r="XFD22" s="27"/>
    </row>
    <row r="23" spans="4:8 16378:16384" ht="28" x14ac:dyDescent="0.35">
      <c r="D23" s="92" t="s">
        <v>80</v>
      </c>
      <c r="E23" s="104" t="s">
        <v>17</v>
      </c>
      <c r="F23" s="66"/>
      <c r="G23" s="66"/>
      <c r="H23" s="66"/>
      <c r="XEX23" s="27"/>
      <c r="XEY23" s="27"/>
      <c r="XEZ23" s="27"/>
      <c r="XFA23" s="27"/>
      <c r="XFB23" s="27"/>
      <c r="XFC23" s="27"/>
      <c r="XFD23" s="27"/>
    </row>
    <row r="24" spans="4:8 16378:16384" ht="30.75" customHeight="1" x14ac:dyDescent="0.35">
      <c r="D24" s="73" t="s">
        <v>106</v>
      </c>
      <c r="E24" s="118" t="s">
        <v>111</v>
      </c>
      <c r="F24" s="118"/>
      <c r="G24" s="118"/>
      <c r="H24" s="118"/>
      <c r="XEX24" s="27"/>
      <c r="XEY24" s="27"/>
      <c r="XEZ24" s="27"/>
      <c r="XFA24" s="27"/>
      <c r="XFB24" s="27"/>
      <c r="XFC24" s="27"/>
      <c r="XFD24" s="27"/>
    </row>
    <row r="25" spans="4:8 16378:16384" x14ac:dyDescent="0.35">
      <c r="E25" s="98"/>
      <c r="F25" s="98"/>
      <c r="G25" s="98"/>
      <c r="H25" s="98"/>
    </row>
    <row r="26" spans="4:8 16378:16384" ht="63" customHeight="1" x14ac:dyDescent="0.35">
      <c r="D26" s="91" t="s">
        <v>101</v>
      </c>
      <c r="E26" s="94" t="s">
        <v>1</v>
      </c>
      <c r="F26" s="95" t="s">
        <v>8</v>
      </c>
      <c r="G26" s="96" t="s">
        <v>0</v>
      </c>
      <c r="H26" s="97" t="s">
        <v>7</v>
      </c>
      <c r="XEX26" s="27"/>
      <c r="XEY26" s="27"/>
      <c r="XEZ26" s="27"/>
      <c r="XFA26" s="27"/>
      <c r="XFB26" s="27"/>
      <c r="XFC26" s="27"/>
      <c r="XFD26" s="27"/>
    </row>
    <row r="27" spans="4:8 16378:16384" x14ac:dyDescent="0.35">
      <c r="D27" s="92" t="s">
        <v>84</v>
      </c>
      <c r="E27" s="104" t="s">
        <v>17</v>
      </c>
      <c r="F27" s="66"/>
      <c r="G27" s="66"/>
      <c r="H27" s="66"/>
    </row>
    <row r="28" spans="4:8 16378:16384" ht="28" x14ac:dyDescent="0.35">
      <c r="D28" s="92" t="s">
        <v>85</v>
      </c>
      <c r="E28" s="104"/>
      <c r="F28" s="66" t="s">
        <v>17</v>
      </c>
      <c r="G28" s="66"/>
      <c r="H28" s="66"/>
    </row>
    <row r="29" spans="4:8 16378:16384" ht="28" x14ac:dyDescent="0.35">
      <c r="D29" s="92" t="s">
        <v>86</v>
      </c>
      <c r="E29" s="104"/>
      <c r="F29" s="66"/>
      <c r="G29" s="66"/>
      <c r="H29" s="66" t="s">
        <v>17</v>
      </c>
    </row>
    <row r="30" spans="4:8 16378:16384" ht="31" customHeight="1" x14ac:dyDescent="0.35">
      <c r="D30" s="74" t="s">
        <v>104</v>
      </c>
      <c r="E30" s="115" t="s">
        <v>111</v>
      </c>
      <c r="F30" s="115"/>
      <c r="G30" s="115"/>
      <c r="H30" s="115"/>
    </row>
    <row r="31" spans="4:8 16378:16384" x14ac:dyDescent="0.35">
      <c r="D31" s="54"/>
      <c r="E31" s="89"/>
      <c r="F31" s="90"/>
      <c r="G31" s="90"/>
      <c r="H31" s="90"/>
    </row>
    <row r="32" spans="4:8 16378:16384" x14ac:dyDescent="0.35">
      <c r="E32" s="98"/>
      <c r="F32" s="98"/>
      <c r="G32" s="98"/>
      <c r="H32" s="98"/>
    </row>
    <row r="33" spans="4:8 16355:16355" ht="43.5" x14ac:dyDescent="0.35">
      <c r="D33" s="56" t="s">
        <v>98</v>
      </c>
      <c r="E33" s="99" t="s">
        <v>1</v>
      </c>
      <c r="F33" s="100" t="s">
        <v>8</v>
      </c>
      <c r="G33" s="101" t="s">
        <v>0</v>
      </c>
      <c r="H33" s="102" t="s">
        <v>7</v>
      </c>
      <c r="XEA33" s="23"/>
    </row>
    <row r="34" spans="4:8 16355:16355" ht="27" customHeight="1" x14ac:dyDescent="0.35">
      <c r="D34" s="106" t="s">
        <v>88</v>
      </c>
      <c r="E34" s="104" t="s">
        <v>17</v>
      </c>
      <c r="F34" s="66"/>
      <c r="G34" s="66"/>
      <c r="H34" s="67"/>
      <c r="XEA34" s="23"/>
    </row>
    <row r="35" spans="4:8 16355:16355" ht="18.75" customHeight="1" x14ac:dyDescent="0.35">
      <c r="D35" s="106" t="s">
        <v>89</v>
      </c>
      <c r="E35" s="104"/>
      <c r="F35" s="66" t="s">
        <v>17</v>
      </c>
      <c r="G35" s="66"/>
      <c r="H35" s="67"/>
      <c r="XEA35" s="23"/>
    </row>
    <row r="36" spans="4:8 16355:16355" ht="18.75" customHeight="1" x14ac:dyDescent="0.35">
      <c r="D36" s="106" t="s">
        <v>90</v>
      </c>
      <c r="E36" s="104"/>
      <c r="F36" s="66"/>
      <c r="G36" s="66" t="s">
        <v>17</v>
      </c>
      <c r="H36" s="67"/>
      <c r="XEA36" s="23"/>
    </row>
    <row r="37" spans="4:8 16355:16355" ht="26.25" customHeight="1" x14ac:dyDescent="0.35">
      <c r="D37" s="106" t="s">
        <v>107</v>
      </c>
      <c r="E37" s="104"/>
      <c r="F37" s="66"/>
      <c r="G37" s="66"/>
      <c r="H37" s="67" t="s">
        <v>17</v>
      </c>
      <c r="XEA37" s="23"/>
    </row>
    <row r="38" spans="4:8 16355:16355" ht="29" customHeight="1" x14ac:dyDescent="0.35">
      <c r="D38" s="75" t="s">
        <v>105</v>
      </c>
      <c r="E38" s="115" t="s">
        <v>111</v>
      </c>
      <c r="F38" s="115"/>
      <c r="G38" s="115"/>
      <c r="H38" s="115"/>
      <c r="XEA38" s="23"/>
    </row>
    <row r="39" spans="4:8 16355:16355" x14ac:dyDescent="0.35">
      <c r="D39" s="76"/>
      <c r="E39" s="69"/>
      <c r="F39" s="54"/>
      <c r="G39" s="54"/>
      <c r="H39" s="54"/>
      <c r="XEA39" s="23"/>
    </row>
    <row r="40" spans="4:8 16355:16355" x14ac:dyDescent="0.35">
      <c r="D40" s="76"/>
      <c r="E40" s="69"/>
      <c r="F40" s="54"/>
      <c r="G40" s="54"/>
      <c r="H40" s="54"/>
      <c r="XEA40" s="23"/>
    </row>
    <row r="41" spans="4:8 16355:16355" x14ac:dyDescent="0.35">
      <c r="D41" s="69"/>
      <c r="E41" s="69"/>
      <c r="F41" s="69"/>
      <c r="G41" s="69"/>
      <c r="H41" s="69"/>
      <c r="XEA41" s="23"/>
    </row>
    <row r="42" spans="4:8 16355:16355" x14ac:dyDescent="0.35">
      <c r="XEA42" s="23"/>
    </row>
    <row r="61" spans="16362:16379" x14ac:dyDescent="0.35">
      <c r="XEH61" s="15"/>
      <c r="XEI61" s="15"/>
      <c r="XEJ61" s="16"/>
      <c r="XEK61" s="16"/>
      <c r="XEL61" s="17"/>
      <c r="XEM61" s="17"/>
      <c r="XEN61" s="18"/>
      <c r="XEO61" s="70"/>
    </row>
    <row r="62" spans="16362:16379" x14ac:dyDescent="0.35">
      <c r="XEH62" s="19"/>
      <c r="XEI62" s="19"/>
      <c r="XEJ62" s="19"/>
      <c r="XEK62" s="77" t="s">
        <v>82</v>
      </c>
      <c r="XEL62" s="53"/>
      <c r="XEM62" s="19"/>
      <c r="XEN62" s="19"/>
      <c r="XEO62" s="20"/>
      <c r="XEP62" s="21"/>
    </row>
    <row r="63" spans="16362:16379" x14ac:dyDescent="0.35">
      <c r="XEH63" s="27" t="e">
        <f>COUNTIF(#REF!,"Y")*4</f>
        <v>#REF!</v>
      </c>
      <c r="XEI63" s="27"/>
      <c r="XEJ63" s="27">
        <v>7</v>
      </c>
      <c r="XEK63" s="24">
        <f>QUARTILE(XEJ63:XEJ66,1)</f>
        <v>12.25</v>
      </c>
      <c r="XEL63" s="27" t="s">
        <v>2</v>
      </c>
      <c r="XEM63" s="27"/>
      <c r="XEN63" s="27" t="s">
        <v>13</v>
      </c>
      <c r="XEO63" s="27" t="e">
        <f>COUNTIF(#REF!,"Y")</f>
        <v>#REF!</v>
      </c>
      <c r="XEP63" s="78"/>
      <c r="XEQ63" s="27"/>
      <c r="XER63" s="27"/>
      <c r="XES63" s="27"/>
      <c r="XET63" s="27"/>
      <c r="XEU63" s="27"/>
      <c r="XEV63" s="27"/>
      <c r="XEW63" s="27"/>
      <c r="XEX63" s="27"/>
      <c r="XEY63" s="27"/>
    </row>
    <row r="64" spans="16362:16379" x14ac:dyDescent="0.35">
      <c r="XEH64" s="27" t="e">
        <f>COUNTIF(#REF!,"Y")*3</f>
        <v>#REF!</v>
      </c>
      <c r="XEI64" s="27"/>
      <c r="XEJ64" s="27">
        <v>14</v>
      </c>
      <c r="XEK64" s="24">
        <f>QUARTILE(XEJ63:XEJ66,2)</f>
        <v>17.5</v>
      </c>
      <c r="XEL64" s="27" t="s">
        <v>3</v>
      </c>
      <c r="XEM64" s="27"/>
      <c r="XEN64" s="27" t="s">
        <v>14</v>
      </c>
      <c r="XEO64" s="27" t="e">
        <f>COUNTIF(#REF!,"Y")</f>
        <v>#REF!</v>
      </c>
      <c r="XEP64" s="27"/>
      <c r="XEQ64" s="27"/>
      <c r="XER64" s="27"/>
      <c r="XES64" s="27"/>
      <c r="XET64" s="27"/>
      <c r="XEU64" s="27"/>
      <c r="XEX64" s="27"/>
      <c r="XEY64" s="27"/>
    </row>
    <row r="65" spans="16362:16379" x14ac:dyDescent="0.35">
      <c r="XEH65" s="27" t="e">
        <f>COUNTIF(#REF!,"Y")*2</f>
        <v>#REF!</v>
      </c>
      <c r="XEI65" s="27"/>
      <c r="XEJ65" s="27">
        <v>21</v>
      </c>
      <c r="XEK65" s="24">
        <f>QUARTILE(XEJ63:XEJ66,3)</f>
        <v>22.75</v>
      </c>
      <c r="XEL65" s="27" t="s">
        <v>4</v>
      </c>
      <c r="XEM65" s="27"/>
      <c r="XEN65" s="27" t="s">
        <v>0</v>
      </c>
      <c r="XEO65" s="27" t="e">
        <f>COUNTIF(#REF!,"Y")</f>
        <v>#REF!</v>
      </c>
      <c r="XEP65" s="27"/>
      <c r="XEQ65" s="27"/>
      <c r="XER65" s="27"/>
      <c r="XES65" s="27"/>
      <c r="XET65" s="27"/>
      <c r="XEU65" s="27"/>
      <c r="XEX65" s="27"/>
      <c r="XEY65" s="27"/>
    </row>
    <row r="66" spans="16362:16379" x14ac:dyDescent="0.35">
      <c r="XEH66" s="27" t="e">
        <f>COUNTIF(#REF!,"Y")*1</f>
        <v>#REF!</v>
      </c>
      <c r="XEI66" s="27"/>
      <c r="XEJ66" s="27">
        <v>28</v>
      </c>
      <c r="XEK66" s="24">
        <f>QUARTILE(XEJ63:XEJ66, 4)</f>
        <v>28</v>
      </c>
      <c r="XEL66" s="27" t="s">
        <v>5</v>
      </c>
      <c r="XEM66" s="27"/>
      <c r="XEN66" s="27" t="s">
        <v>15</v>
      </c>
      <c r="XEO66" s="27" t="e">
        <f>COUNTIF(#REF!,"Y")</f>
        <v>#REF!</v>
      </c>
      <c r="XEP66" s="27"/>
      <c r="XEQ66" s="27"/>
      <c r="XER66" s="27"/>
      <c r="XES66" s="27"/>
      <c r="XET66" s="27"/>
      <c r="XEU66" s="27"/>
      <c r="XEX66" s="27"/>
      <c r="XEY66" s="27"/>
    </row>
    <row r="67" spans="16362:16379" x14ac:dyDescent="0.35">
      <c r="XEH67" s="27" t="e">
        <f>SUM(XEH63:XEH66)</f>
        <v>#REF!</v>
      </c>
      <c r="XEI67" s="27"/>
      <c r="XEJ67" s="27"/>
      <c r="XEK67" s="24">
        <f>QUARTILE(XEJ63:XEJ66,4)</f>
        <v>28</v>
      </c>
      <c r="XEL67" s="27" t="s">
        <v>6</v>
      </c>
      <c r="XEM67" s="78"/>
      <c r="XEN67" s="79"/>
      <c r="XEO67" s="78"/>
      <c r="XEP67" s="27"/>
      <c r="XEQ67" s="27"/>
      <c r="XER67" s="27"/>
      <c r="XES67" s="27"/>
      <c r="XET67" s="27"/>
      <c r="XEU67" s="27"/>
      <c r="XEX67" s="27"/>
      <c r="XEY67" s="27"/>
    </row>
    <row r="68" spans="16362:16379" x14ac:dyDescent="0.35">
      <c r="XEH68" s="27"/>
      <c r="XEI68" s="27"/>
      <c r="XEJ68" s="27"/>
      <c r="XEK68" s="27"/>
      <c r="XEL68" s="80" t="s">
        <v>76</v>
      </c>
      <c r="XEM68" s="78"/>
      <c r="XEN68" s="25"/>
      <c r="XEO68" s="78"/>
      <c r="XEP68" s="27"/>
      <c r="XEQ68" s="27"/>
      <c r="XER68" s="27"/>
      <c r="XES68" s="27"/>
      <c r="XET68" s="27"/>
      <c r="XEU68" s="27"/>
      <c r="XEV68" s="27"/>
      <c r="XEW68" s="27"/>
      <c r="XEX68" s="27"/>
      <c r="XEY68" s="27"/>
    </row>
    <row r="69" spans="16362:16379" x14ac:dyDescent="0.35">
      <c r="XEH69" s="81">
        <f>COUNTIF(E5:E13,"Y")*4</f>
        <v>16</v>
      </c>
      <c r="XEI69" s="27"/>
      <c r="XEJ69" s="27">
        <v>7</v>
      </c>
      <c r="XEK69" s="24">
        <f>QUARTILE(XEJ69:XEJ72, 1)</f>
        <v>12.25</v>
      </c>
      <c r="XEL69" s="27" t="s">
        <v>2</v>
      </c>
      <c r="XEM69" s="78"/>
      <c r="XEN69" s="27" t="s">
        <v>13</v>
      </c>
      <c r="XEO69" s="81">
        <f>COUNTIF(E5:E11,"Y")</f>
        <v>4</v>
      </c>
      <c r="XEP69" s="27"/>
      <c r="XEQ69" s="27"/>
      <c r="XER69" s="27"/>
      <c r="XES69" s="27"/>
      <c r="XET69" s="27"/>
      <c r="XEU69" s="27"/>
      <c r="XEV69" s="27"/>
      <c r="XEW69" s="27"/>
      <c r="XEX69" s="27"/>
      <c r="XEY69" s="27"/>
    </row>
    <row r="70" spans="16362:16379" x14ac:dyDescent="0.35">
      <c r="XEH70" s="81">
        <f>COUNTIF(F5:F13,"Y")*3</f>
        <v>6</v>
      </c>
      <c r="XEI70" s="27"/>
      <c r="XEJ70" s="27">
        <v>14</v>
      </c>
      <c r="XEK70" s="24">
        <f>QUARTILE(XEJ69:XEJ72,2)</f>
        <v>17.5</v>
      </c>
      <c r="XEL70" s="27" t="s">
        <v>3</v>
      </c>
      <c r="XEM70" s="78"/>
      <c r="XEN70" s="27" t="s">
        <v>14</v>
      </c>
      <c r="XEO70" s="81">
        <f>COUNTIF(F5:F11,"Y")</f>
        <v>2</v>
      </c>
      <c r="XEP70" s="27"/>
      <c r="XEQ70" s="27"/>
      <c r="XER70" s="27"/>
      <c r="XES70" s="27"/>
      <c r="XET70" s="27"/>
      <c r="XEU70" s="27"/>
      <c r="XEV70" s="27"/>
      <c r="XEW70" s="27"/>
      <c r="XEX70" s="27"/>
      <c r="XEY70" s="27"/>
    </row>
    <row r="71" spans="16362:16379" x14ac:dyDescent="0.35">
      <c r="XEH71" s="81">
        <f>COUNTIF(G5:G13,"Y")*2</f>
        <v>0</v>
      </c>
      <c r="XEI71" s="27"/>
      <c r="XEJ71" s="27">
        <v>21</v>
      </c>
      <c r="XEK71" s="24">
        <f>QUARTILE(XEJ69:XEJ72, 3)</f>
        <v>22.75</v>
      </c>
      <c r="XEL71" s="27" t="s">
        <v>4</v>
      </c>
      <c r="XEM71" s="78"/>
      <c r="XEN71" s="27" t="s">
        <v>0</v>
      </c>
      <c r="XEO71" s="81">
        <f>COUNTIF(G5:G11,"Y")</f>
        <v>0</v>
      </c>
      <c r="XEP71" s="27"/>
      <c r="XEQ71" s="27"/>
      <c r="XER71" s="27"/>
      <c r="XES71" s="27"/>
      <c r="XET71" s="27"/>
      <c r="XEU71" s="27"/>
      <c r="XEV71" s="27"/>
      <c r="XEW71" s="27"/>
      <c r="XEX71" s="27"/>
      <c r="XEY71" s="27"/>
    </row>
    <row r="72" spans="16362:16379" x14ac:dyDescent="0.35">
      <c r="XEH72" s="81">
        <f>COUNTIF(H5:H13,"Y")*1</f>
        <v>0</v>
      </c>
      <c r="XEI72" s="27"/>
      <c r="XEJ72" s="27">
        <v>28</v>
      </c>
      <c r="XEK72" s="24">
        <f>QUARTILE(XEJ69:XEJ72, 4)</f>
        <v>28</v>
      </c>
      <c r="XEL72" s="27" t="s">
        <v>5</v>
      </c>
      <c r="XEM72" s="78"/>
      <c r="XEN72" s="27" t="s">
        <v>15</v>
      </c>
      <c r="XEO72" s="81">
        <f>COUNTIF(H5:H11,"Y")</f>
        <v>0</v>
      </c>
      <c r="XEP72" s="27"/>
      <c r="XEQ72" s="27"/>
      <c r="XER72" s="27"/>
      <c r="XES72" s="27"/>
      <c r="XET72" s="27"/>
      <c r="XEU72" s="27"/>
      <c r="XEV72" s="27"/>
      <c r="XEW72" s="27"/>
      <c r="XEX72" s="27"/>
      <c r="XEY72" s="27"/>
    </row>
    <row r="73" spans="16362:16379" x14ac:dyDescent="0.35">
      <c r="XEH73" s="26">
        <f>SUM(XEH69:XEH72)</f>
        <v>22</v>
      </c>
      <c r="XEI73" s="27"/>
      <c r="XEJ73" s="27"/>
      <c r="XEK73" s="24">
        <f>QUARTILE(XEJ69:XEJ72, 4)</f>
        <v>28</v>
      </c>
      <c r="XEL73" s="27" t="s">
        <v>6</v>
      </c>
      <c r="XEM73" s="78"/>
      <c r="XEN73" s="78"/>
      <c r="XEO73" s="78"/>
      <c r="XEP73" s="27"/>
      <c r="XEQ73" s="27"/>
      <c r="XER73" s="27"/>
      <c r="XES73" s="27"/>
      <c r="XET73" s="27"/>
      <c r="XEU73" s="27"/>
      <c r="XEV73" s="27"/>
      <c r="XEW73" s="27"/>
      <c r="XEX73" s="27"/>
      <c r="XEY73" s="27"/>
    </row>
    <row r="74" spans="16362:16379" x14ac:dyDescent="0.35">
      <c r="XEH74" s="27"/>
      <c r="XEI74" s="27"/>
      <c r="XEJ74" s="27"/>
      <c r="XEK74" s="27"/>
      <c r="XEL74" s="27"/>
      <c r="XEM74" s="27"/>
      <c r="XEN74" s="27"/>
      <c r="XEO74" s="27"/>
      <c r="XEP74" s="27"/>
      <c r="XEQ74" s="27"/>
      <c r="XER74" s="27"/>
      <c r="XES74" s="27"/>
      <c r="XET74" s="27"/>
      <c r="XEU74" s="27"/>
      <c r="XEV74" s="27"/>
      <c r="XEW74" s="27"/>
      <c r="XEX74" s="27"/>
      <c r="XEY74" s="27"/>
    </row>
    <row r="75" spans="16362:16379" x14ac:dyDescent="0.35">
      <c r="XEH75" s="27"/>
      <c r="XEI75" s="27"/>
      <c r="XEJ75" s="27"/>
      <c r="XEK75" s="27"/>
      <c r="XEL75" s="27"/>
      <c r="XEM75" s="27"/>
      <c r="XEN75" s="27"/>
      <c r="XEO75" s="27"/>
      <c r="XEP75" s="27"/>
      <c r="XEQ75" s="27"/>
      <c r="XER75" s="27"/>
      <c r="XES75" s="27"/>
      <c r="XET75" s="27"/>
      <c r="XEU75" s="27"/>
      <c r="XEV75" s="27"/>
      <c r="XEW75" s="27"/>
      <c r="XEX75" s="27"/>
      <c r="XEY75" s="27"/>
    </row>
    <row r="76" spans="16362:16379" x14ac:dyDescent="0.35">
      <c r="XEH76" s="27"/>
      <c r="XEI76" s="27"/>
      <c r="XEJ76" s="27"/>
      <c r="XEK76" s="27"/>
      <c r="XEL76" s="27"/>
      <c r="XEM76" s="27"/>
      <c r="XEN76" s="27"/>
      <c r="XEO76" s="27"/>
      <c r="XEP76" s="27"/>
      <c r="XEQ76" s="27"/>
      <c r="XER76" s="27"/>
      <c r="XES76" s="27"/>
      <c r="XET76" s="27"/>
      <c r="XEU76" s="27"/>
      <c r="XEV76" s="27"/>
      <c r="XEW76" s="27"/>
      <c r="XEX76" s="27"/>
      <c r="XEY76" s="27"/>
    </row>
    <row r="77" spans="16362:16379" x14ac:dyDescent="0.35">
      <c r="XEH77" s="27"/>
      <c r="XEI77" s="27"/>
      <c r="XEJ77" s="27"/>
      <c r="XEK77" s="27"/>
      <c r="XEL77" s="80" t="s">
        <v>77</v>
      </c>
      <c r="XEM77" s="27"/>
      <c r="XEN77" s="27"/>
      <c r="XEO77" s="27"/>
      <c r="XEP77" s="27"/>
      <c r="XEQ77" s="27"/>
      <c r="XER77" s="27"/>
      <c r="XES77" s="27"/>
      <c r="XET77" s="27"/>
      <c r="XEU77" s="27"/>
      <c r="XEV77" s="27"/>
      <c r="XEW77" s="27"/>
      <c r="XEX77" s="27"/>
      <c r="XEY77" s="27"/>
    </row>
    <row r="78" spans="16362:16379" x14ac:dyDescent="0.35">
      <c r="XEH78" s="81">
        <f>COUNTIF(E15:E17,"Y")*4</f>
        <v>4</v>
      </c>
      <c r="XEI78" s="27"/>
      <c r="XEJ78" s="27">
        <v>3</v>
      </c>
      <c r="XEK78" s="24"/>
      <c r="XEL78" s="27" t="s">
        <v>2</v>
      </c>
      <c r="XEM78" s="27"/>
      <c r="XEN78" s="27" t="s">
        <v>13</v>
      </c>
      <c r="XEO78" s="81">
        <f>COUNTIF(E15:E17,"Y")</f>
        <v>1</v>
      </c>
      <c r="XEP78" s="27"/>
      <c r="XEQ78" s="27"/>
      <c r="XER78" s="27"/>
      <c r="XES78" s="27"/>
      <c r="XET78" s="27"/>
      <c r="XEU78" s="27"/>
      <c r="XEV78" s="27"/>
      <c r="XEW78" s="27"/>
      <c r="XEX78" s="27"/>
      <c r="XEY78" s="27"/>
    </row>
    <row r="79" spans="16362:16379" x14ac:dyDescent="0.35">
      <c r="XEH79" s="81">
        <f>COUNTIF(F15:F17,"Y")*3</f>
        <v>6</v>
      </c>
      <c r="XEI79" s="27"/>
      <c r="XEJ79" s="27">
        <v>6</v>
      </c>
      <c r="XEK79" s="24">
        <f>QUARTILE(XEJ78:XEJ81,2)</f>
        <v>7.5</v>
      </c>
      <c r="XEL79" s="27" t="s">
        <v>3</v>
      </c>
      <c r="XEM79" s="27"/>
      <c r="XEN79" s="27" t="s">
        <v>14</v>
      </c>
      <c r="XEO79" s="81">
        <f>COUNTIF(F15:F17,"Y")</f>
        <v>2</v>
      </c>
      <c r="XEP79" s="27"/>
      <c r="XEQ79" s="27"/>
      <c r="XER79" s="27"/>
      <c r="XES79" s="27"/>
      <c r="XET79" s="27"/>
      <c r="XEU79" s="27"/>
      <c r="XEV79" s="27"/>
      <c r="XEW79" s="27"/>
      <c r="XEX79" s="27"/>
      <c r="XEY79" s="27"/>
    </row>
    <row r="80" spans="16362:16379" x14ac:dyDescent="0.35">
      <c r="XEH80" s="81">
        <f>COUNTIF(G15:G17,"Y")*2</f>
        <v>0</v>
      </c>
      <c r="XEI80" s="27"/>
      <c r="XEJ80" s="27">
        <v>9</v>
      </c>
      <c r="XEK80" s="24">
        <f>QUARTILE(XEJ78:XEJ81, 3)</f>
        <v>9.75</v>
      </c>
      <c r="XEL80" s="27" t="s">
        <v>4</v>
      </c>
      <c r="XEM80" s="27"/>
      <c r="XEN80" s="27" t="s">
        <v>0</v>
      </c>
      <c r="XEO80" s="81">
        <f>COUNTIF(G15:G17,"Y")</f>
        <v>0</v>
      </c>
      <c r="XEP80" s="27"/>
      <c r="XEQ80" s="27"/>
      <c r="XER80" s="27"/>
      <c r="XES80" s="27"/>
      <c r="XET80" s="27"/>
      <c r="XEU80" s="27"/>
      <c r="XEV80" s="27"/>
      <c r="XEW80" s="27"/>
      <c r="XEX80" s="27"/>
      <c r="XEY80" s="27"/>
    </row>
    <row r="81" spans="16362:16379" x14ac:dyDescent="0.35">
      <c r="XEH81" s="81">
        <f>COUNTIF(H15:H17,"Y")*1</f>
        <v>0</v>
      </c>
      <c r="XEI81" s="27"/>
      <c r="XEJ81" s="27">
        <v>12</v>
      </c>
      <c r="XEK81" s="24">
        <f>QUARTILE(XEJ78:XEJ81, 4)</f>
        <v>12</v>
      </c>
      <c r="XEL81" s="27" t="s">
        <v>5</v>
      </c>
      <c r="XEM81" s="27"/>
      <c r="XEN81" s="27" t="s">
        <v>15</v>
      </c>
      <c r="XEO81" s="81">
        <f>COUNTIF(H15:H17,"Y")</f>
        <v>0</v>
      </c>
      <c r="XEP81" s="27"/>
      <c r="XEQ81" s="27"/>
      <c r="XER81" s="27"/>
      <c r="XES81" s="27"/>
      <c r="XET81" s="27"/>
      <c r="XEU81" s="27"/>
      <c r="XEV81" s="27"/>
      <c r="XEW81" s="27"/>
      <c r="XEX81" s="27"/>
      <c r="XEY81" s="27"/>
    </row>
    <row r="82" spans="16362:16379" x14ac:dyDescent="0.35">
      <c r="XEH82" s="27">
        <f>SUM(XEH78:XEH80)</f>
        <v>10</v>
      </c>
      <c r="XEI82" s="27"/>
      <c r="XEJ82" s="27"/>
      <c r="XEK82" s="24">
        <f>QUARTILE(XEJ78:XEJ81,4)</f>
        <v>12</v>
      </c>
      <c r="XEL82" s="27" t="s">
        <v>6</v>
      </c>
      <c r="XEM82" s="27"/>
      <c r="XEN82" s="27"/>
      <c r="XEO82" s="27"/>
      <c r="XEP82" s="27"/>
      <c r="XEQ82" s="27"/>
      <c r="XER82" s="27"/>
      <c r="XES82" s="27"/>
      <c r="XET82" s="27"/>
      <c r="XEU82" s="27"/>
      <c r="XEV82" s="27"/>
      <c r="XEW82" s="27"/>
      <c r="XEX82" s="27"/>
      <c r="XEY82" s="27"/>
    </row>
    <row r="83" spans="16362:16379" x14ac:dyDescent="0.35">
      <c r="XEH83" s="27"/>
      <c r="XEI83" s="27"/>
      <c r="XEJ83" s="27"/>
      <c r="XEK83" s="27"/>
      <c r="XEL83" s="27"/>
      <c r="XEM83" s="27"/>
      <c r="XEN83" s="27"/>
      <c r="XEO83" s="27"/>
      <c r="XEP83" s="27"/>
      <c r="XEQ83" s="27"/>
      <c r="XER83" s="27"/>
      <c r="XES83" s="27"/>
      <c r="XET83" s="27"/>
      <c r="XEU83" s="27"/>
      <c r="XEV83" s="27"/>
      <c r="XEW83" s="27"/>
      <c r="XEX83" s="27"/>
      <c r="XEY83" s="27"/>
    </row>
    <row r="84" spans="16362:16379" x14ac:dyDescent="0.35">
      <c r="XEH84" s="27"/>
      <c r="XEI84" s="27"/>
      <c r="XEJ84" s="27"/>
      <c r="XEK84" s="27"/>
      <c r="XEL84" s="27"/>
      <c r="XEM84" s="27"/>
      <c r="XEN84" s="27"/>
      <c r="XEO84" s="27"/>
      <c r="XEP84" s="27"/>
      <c r="XEQ84" s="27"/>
      <c r="XER84" s="27"/>
      <c r="XES84" s="27"/>
      <c r="XET84" s="27"/>
      <c r="XEU84" s="27"/>
      <c r="XEV84" s="27"/>
      <c r="XEW84" s="27"/>
      <c r="XEX84" s="27"/>
      <c r="XEY84" s="27"/>
    </row>
    <row r="85" spans="16362:16379" x14ac:dyDescent="0.35">
      <c r="XEH85" s="27"/>
      <c r="XEI85" s="27"/>
      <c r="XEJ85" s="27"/>
      <c r="XEK85" s="27"/>
      <c r="XEL85" s="27"/>
      <c r="XEM85" s="27"/>
      <c r="XEN85" s="27"/>
      <c r="XEO85" s="27"/>
      <c r="XEP85" s="27"/>
      <c r="XEQ85" s="27"/>
      <c r="XER85" s="27"/>
      <c r="XES85" s="27"/>
      <c r="XET85" s="27"/>
      <c r="XEU85" s="27"/>
      <c r="XEV85" s="27"/>
      <c r="XEW85" s="27"/>
      <c r="XEX85" s="27"/>
      <c r="XEY85" s="27"/>
    </row>
    <row r="86" spans="16362:16379" x14ac:dyDescent="0.35">
      <c r="XEH86" s="27"/>
      <c r="XEI86" s="27"/>
      <c r="XEJ86" s="27"/>
      <c r="XEK86" s="27"/>
      <c r="XEL86" s="27"/>
      <c r="XEM86" s="27"/>
      <c r="XEN86" s="27"/>
      <c r="XEO86" s="27"/>
      <c r="XEP86" s="27"/>
      <c r="XEQ86" s="27"/>
      <c r="XER86" s="27"/>
      <c r="XES86" s="27"/>
      <c r="XET86" s="27"/>
      <c r="XEU86" s="27"/>
      <c r="XEV86" s="27"/>
      <c r="XEW86" s="27"/>
      <c r="XEX86" s="27"/>
      <c r="XEY86" s="27"/>
    </row>
    <row r="87" spans="16362:16379" x14ac:dyDescent="0.35">
      <c r="XEH87" s="27"/>
      <c r="XEI87" s="27"/>
      <c r="XEJ87" s="27"/>
      <c r="XEK87" s="27"/>
      <c r="XEL87" s="27"/>
      <c r="XEM87" s="27"/>
      <c r="XEN87" s="27"/>
      <c r="XEO87" s="27"/>
      <c r="XEP87" s="27"/>
      <c r="XEQ87" s="27"/>
      <c r="XER87" s="27"/>
      <c r="XES87" s="27"/>
      <c r="XET87" s="27"/>
      <c r="XEU87" s="27"/>
      <c r="XEV87" s="27"/>
      <c r="XEW87" s="27"/>
      <c r="XEX87" s="27"/>
      <c r="XEY87" s="27"/>
    </row>
    <row r="88" spans="16362:16379" x14ac:dyDescent="0.35">
      <c r="XEH88" s="27"/>
      <c r="XEI88" s="27"/>
      <c r="XEJ88" s="27"/>
      <c r="XEK88" s="27"/>
      <c r="XEL88" s="27"/>
      <c r="XEM88" s="27"/>
      <c r="XEN88" s="27"/>
      <c r="XEO88" s="27"/>
      <c r="XEP88" s="27"/>
      <c r="XEQ88" s="27"/>
      <c r="XER88" s="27"/>
      <c r="XES88" s="27"/>
      <c r="XET88" s="27"/>
      <c r="XEU88" s="27"/>
      <c r="XEV88" s="27"/>
      <c r="XEW88" s="27"/>
      <c r="XEX88" s="27"/>
      <c r="XEY88" s="27"/>
    </row>
    <row r="89" spans="16362:16379" x14ac:dyDescent="0.35">
      <c r="XEH89" s="27"/>
      <c r="XEI89" s="27"/>
      <c r="XEJ89" s="27"/>
      <c r="XEK89" s="27"/>
      <c r="XEL89" s="80" t="s">
        <v>87</v>
      </c>
      <c r="XEM89" s="27"/>
      <c r="XEN89" s="27"/>
      <c r="XEO89" s="27"/>
      <c r="XEP89" s="27"/>
      <c r="XEQ89" s="27"/>
      <c r="XER89" s="27"/>
      <c r="XES89" s="27"/>
      <c r="XET89" s="27"/>
      <c r="XEU89" s="27"/>
      <c r="XEV89" s="27"/>
      <c r="XEW89" s="27"/>
      <c r="XEX89" s="27"/>
      <c r="XEY89" s="27"/>
    </row>
    <row r="90" spans="16362:16379" x14ac:dyDescent="0.35">
      <c r="XEH90" s="27"/>
      <c r="XEI90" s="27"/>
      <c r="XEJ90" s="27"/>
      <c r="XEK90" s="27"/>
      <c r="XEL90" s="27"/>
      <c r="XEM90" s="27"/>
      <c r="XEN90" s="27"/>
      <c r="XEO90" s="27"/>
      <c r="XEP90" s="27"/>
      <c r="XEQ90" s="27"/>
      <c r="XER90" s="27"/>
      <c r="XES90" s="27"/>
      <c r="XET90" s="27"/>
      <c r="XEU90" s="27"/>
      <c r="XEV90" s="27"/>
      <c r="XEW90" s="27"/>
      <c r="XEX90" s="27"/>
      <c r="XEY90" s="27"/>
    </row>
    <row r="91" spans="16362:16379" x14ac:dyDescent="0.35">
      <c r="XEH91" s="81">
        <f>COUNTIF(E21:E23,"Y")*4</f>
        <v>8</v>
      </c>
      <c r="XEI91" s="27"/>
      <c r="XEJ91" s="27">
        <v>3</v>
      </c>
      <c r="XEK91" s="24">
        <f>QUARTILE(XEJ91:XEJ94, 1)</f>
        <v>5.25</v>
      </c>
      <c r="XEL91" s="27" t="s">
        <v>2</v>
      </c>
      <c r="XEM91" s="27"/>
      <c r="XEN91" s="27" t="s">
        <v>13</v>
      </c>
      <c r="XEO91" s="81">
        <f>COUNTIF(E21:E23,"Y")</f>
        <v>2</v>
      </c>
      <c r="XEP91" s="27"/>
      <c r="XEQ91" s="27"/>
      <c r="XER91" s="27"/>
      <c r="XES91" s="27"/>
      <c r="XET91" s="27"/>
      <c r="XEU91" s="27"/>
      <c r="XEV91" s="27"/>
      <c r="XEW91" s="27"/>
      <c r="XEX91" s="27"/>
      <c r="XEY91" s="27"/>
    </row>
    <row r="92" spans="16362:16379" x14ac:dyDescent="0.35">
      <c r="XEH92" s="81">
        <f>COUNTIF(F21:F23,"Y")*3</f>
        <v>3</v>
      </c>
      <c r="XEI92" s="27"/>
      <c r="XEJ92" s="27">
        <v>6</v>
      </c>
      <c r="XEK92" s="24">
        <f>QUARTILE(XEJ91:XEJ94,2)</f>
        <v>7.5</v>
      </c>
      <c r="XEL92" s="27" t="s">
        <v>3</v>
      </c>
      <c r="XEM92" s="27"/>
      <c r="XEN92" s="27" t="s">
        <v>14</v>
      </c>
      <c r="XEO92" s="81">
        <f>COUNTIF(F21:F23,"Y")</f>
        <v>1</v>
      </c>
      <c r="XEP92" s="27"/>
      <c r="XEQ92" s="27"/>
      <c r="XER92" s="27"/>
      <c r="XES92" s="27"/>
      <c r="XET92" s="27"/>
      <c r="XEU92" s="27"/>
      <c r="XEV92" s="27"/>
      <c r="XEW92" s="27"/>
      <c r="XEX92" s="27"/>
      <c r="XEY92" s="27"/>
    </row>
    <row r="93" spans="16362:16379" x14ac:dyDescent="0.35">
      <c r="XEH93" s="81">
        <f>COUNTIF(G21:G23,"Y")*2</f>
        <v>0</v>
      </c>
      <c r="XEI93" s="27"/>
      <c r="XEJ93" s="27">
        <v>9</v>
      </c>
      <c r="XEK93" s="24">
        <f>QUARTILE(XEJ91:XEJ94, 3)</f>
        <v>9.75</v>
      </c>
      <c r="XEL93" s="27" t="s">
        <v>4</v>
      </c>
      <c r="XEM93" s="27"/>
      <c r="XEN93" s="27" t="s">
        <v>0</v>
      </c>
      <c r="XEO93" s="81">
        <f>COUNTIF(G21:G23,"Y")</f>
        <v>0</v>
      </c>
      <c r="XEP93" s="27"/>
      <c r="XEQ93" s="27"/>
      <c r="XER93" s="27"/>
      <c r="XES93" s="27"/>
      <c r="XET93" s="27"/>
      <c r="XEU93" s="27"/>
      <c r="XEV93" s="27"/>
      <c r="XEW93" s="27"/>
      <c r="XEX93" s="27"/>
      <c r="XEY93" s="27"/>
    </row>
    <row r="94" spans="16362:16379" x14ac:dyDescent="0.35">
      <c r="XEH94" s="27">
        <f>COUNTIF(H21:H23,"Y")*1</f>
        <v>0</v>
      </c>
      <c r="XEI94" s="27"/>
      <c r="XEJ94" s="27">
        <v>12</v>
      </c>
      <c r="XEK94" s="24">
        <f>QUARTILE(XEJ91:XEJ94, 4)</f>
        <v>12</v>
      </c>
      <c r="XEL94" s="27" t="s">
        <v>5</v>
      </c>
      <c r="XEM94" s="27"/>
      <c r="XEN94" s="27" t="s">
        <v>15</v>
      </c>
      <c r="XEO94" s="81">
        <f>COUNTIF(H21:H23,"Y")</f>
        <v>0</v>
      </c>
      <c r="XEP94" s="27"/>
      <c r="XEQ94" s="27"/>
      <c r="XER94" s="27"/>
      <c r="XES94" s="27"/>
      <c r="XET94" s="27"/>
      <c r="XEU94" s="27"/>
      <c r="XEV94" s="27"/>
      <c r="XEW94" s="27"/>
      <c r="XEX94" s="27"/>
      <c r="XEY94" s="27"/>
    </row>
    <row r="95" spans="16362:16379" x14ac:dyDescent="0.35">
      <c r="XEH95" s="27">
        <f>SUM(XEH91:XEH94)</f>
        <v>11</v>
      </c>
      <c r="XEI95" s="27"/>
      <c r="XEJ95" s="27"/>
      <c r="XEK95" s="24">
        <f>QUARTILE(XEJ91:XEJ94,4)</f>
        <v>12</v>
      </c>
      <c r="XEL95" s="27" t="s">
        <v>6</v>
      </c>
      <c r="XEM95" s="27"/>
      <c r="XEN95" s="27"/>
      <c r="XEO95" s="27"/>
      <c r="XEP95" s="27"/>
      <c r="XEQ95" s="27"/>
      <c r="XER95" s="27"/>
      <c r="XES95" s="27"/>
      <c r="XET95" s="27"/>
      <c r="XEU95" s="27"/>
      <c r="XEV95" s="27"/>
      <c r="XEW95" s="27"/>
      <c r="XEX95" s="27"/>
      <c r="XEY95" s="27"/>
    </row>
    <row r="96" spans="16362:16379" x14ac:dyDescent="0.35">
      <c r="XEH96" s="27"/>
      <c r="XEI96" s="27"/>
      <c r="XEJ96" s="27"/>
      <c r="XEK96" s="27"/>
      <c r="XEL96" s="27"/>
      <c r="XEM96" s="27"/>
      <c r="XEN96" s="27"/>
      <c r="XEO96" s="27"/>
      <c r="XEP96" s="27"/>
      <c r="XEQ96" s="27"/>
      <c r="XER96" s="27"/>
      <c r="XES96" s="27"/>
      <c r="XET96" s="27"/>
      <c r="XEU96" s="27"/>
      <c r="XEV96" s="27"/>
      <c r="XEW96" s="27"/>
      <c r="XEX96" s="27"/>
      <c r="XEY96" s="27"/>
    </row>
    <row r="97" spans="16362:16379" x14ac:dyDescent="0.35">
      <c r="XEH97" s="27"/>
      <c r="XEI97" s="27"/>
      <c r="XEJ97" s="27"/>
      <c r="XEK97" s="27"/>
      <c r="XEL97" s="27"/>
      <c r="XEM97" s="27"/>
      <c r="XEN97" s="27"/>
      <c r="XEO97" s="27"/>
      <c r="XEP97" s="27"/>
      <c r="XEQ97" s="27"/>
      <c r="XER97" s="27"/>
      <c r="XES97" s="27"/>
      <c r="XET97" s="27"/>
      <c r="XEU97" s="27"/>
      <c r="XEV97" s="27"/>
      <c r="XEW97" s="27"/>
      <c r="XEX97" s="27"/>
      <c r="XEY97" s="27"/>
    </row>
    <row r="98" spans="16362:16379" x14ac:dyDescent="0.35">
      <c r="XEH98" s="27"/>
      <c r="XEI98" s="27"/>
      <c r="XEJ98" s="27"/>
      <c r="XEK98" s="27"/>
      <c r="XEL98" s="27"/>
      <c r="XEM98" s="27"/>
      <c r="XEN98" s="27"/>
      <c r="XEO98" s="27"/>
      <c r="XEP98" s="27"/>
      <c r="XEQ98" s="27"/>
      <c r="XER98" s="27"/>
      <c r="XES98" s="27"/>
      <c r="XET98" s="27"/>
      <c r="XEU98" s="27"/>
      <c r="XEV98" s="27"/>
      <c r="XEW98" s="27"/>
      <c r="XEX98" s="27"/>
      <c r="XEY98" s="27"/>
    </row>
    <row r="99" spans="16362:16379" x14ac:dyDescent="0.35">
      <c r="XEH99" s="27"/>
      <c r="XEI99" s="27"/>
      <c r="XEJ99" s="27"/>
      <c r="XEK99" s="27"/>
      <c r="XEL99" s="27"/>
      <c r="XEM99" s="27"/>
      <c r="XEN99" s="27"/>
      <c r="XEO99" s="27"/>
      <c r="XEP99" s="27"/>
      <c r="XEQ99" s="27"/>
      <c r="XER99" s="27"/>
      <c r="XES99" s="27"/>
      <c r="XET99" s="27"/>
      <c r="XEU99" s="27"/>
      <c r="XEV99" s="27"/>
      <c r="XEW99" s="27"/>
      <c r="XEX99" s="27"/>
      <c r="XEY99" s="27"/>
    </row>
    <row r="100" spans="16362:16379" x14ac:dyDescent="0.35">
      <c r="XEH100" s="27"/>
      <c r="XEI100" s="27"/>
      <c r="XEJ100" s="27"/>
      <c r="XEK100" s="27"/>
      <c r="XEL100" s="27"/>
      <c r="XEM100" s="27"/>
      <c r="XEN100" s="27"/>
      <c r="XEO100" s="27"/>
      <c r="XEP100" s="27"/>
      <c r="XEQ100" s="27"/>
      <c r="XER100" s="27"/>
      <c r="XES100" s="27"/>
      <c r="XET100" s="27"/>
      <c r="XEU100" s="27"/>
      <c r="XEV100" s="27"/>
      <c r="XEW100" s="27"/>
      <c r="XEX100" s="27"/>
      <c r="XEY100" s="27"/>
    </row>
    <row r="101" spans="16362:16379" x14ac:dyDescent="0.35">
      <c r="XEH101" s="27"/>
      <c r="XEI101" s="27"/>
      <c r="XEJ101" s="27"/>
      <c r="XEK101" s="27"/>
      <c r="XEL101" s="80" t="s">
        <v>81</v>
      </c>
      <c r="XEM101" s="27"/>
      <c r="XEN101" s="27"/>
      <c r="XEO101" s="27"/>
      <c r="XEP101" s="27"/>
      <c r="XEQ101" s="27"/>
      <c r="XER101" s="27"/>
      <c r="XES101" s="27"/>
      <c r="XET101" s="27"/>
      <c r="XEU101" s="27"/>
      <c r="XEV101" s="27"/>
      <c r="XEW101" s="27"/>
      <c r="XEX101" s="27"/>
      <c r="XEY101" s="27"/>
    </row>
    <row r="102" spans="16362:16379" x14ac:dyDescent="0.35">
      <c r="XEH102" s="82">
        <f>COUNTIF(E27:E29,"Y")*4</f>
        <v>4</v>
      </c>
      <c r="XEJ102" s="23">
        <v>3</v>
      </c>
      <c r="XEK102" s="22">
        <f>QUARTILE(XEJ102:XEJ105, 1)</f>
        <v>5.25</v>
      </c>
      <c r="XEL102" s="23" t="s">
        <v>2</v>
      </c>
      <c r="XEN102" s="23" t="s">
        <v>13</v>
      </c>
      <c r="XEO102" s="82">
        <f>COUNTIF(E27:E29,"Y")</f>
        <v>1</v>
      </c>
    </row>
    <row r="103" spans="16362:16379" x14ac:dyDescent="0.35">
      <c r="XEH103" s="82">
        <f>COUNTIF(F27:F29,"Y")*3</f>
        <v>3</v>
      </c>
      <c r="XEJ103" s="23">
        <v>6</v>
      </c>
      <c r="XEK103" s="22">
        <f>QUARTILE(XEJ102:XEJ105,2)</f>
        <v>7.5</v>
      </c>
      <c r="XEL103" s="23" t="s">
        <v>3</v>
      </c>
      <c r="XEN103" s="23" t="s">
        <v>14</v>
      </c>
      <c r="XEO103" s="82">
        <f>COUNTIF(F27:F29,"Y")</f>
        <v>1</v>
      </c>
    </row>
    <row r="104" spans="16362:16379" x14ac:dyDescent="0.35">
      <c r="XEH104" s="82">
        <f>COUNTIF(G27:G29,"Y")*2</f>
        <v>0</v>
      </c>
      <c r="XEJ104" s="23">
        <v>9</v>
      </c>
      <c r="XEK104" s="22">
        <f>QUARTILE(XEJ102:XEJ105, 3)</f>
        <v>9.75</v>
      </c>
      <c r="XEL104" s="23" t="s">
        <v>4</v>
      </c>
      <c r="XEN104" s="23" t="s">
        <v>0</v>
      </c>
      <c r="XEO104" s="82">
        <f>COUNTIF(G27:G29,"Y")</f>
        <v>0</v>
      </c>
    </row>
    <row r="105" spans="16362:16379" x14ac:dyDescent="0.35">
      <c r="XEH105" s="82">
        <f>COUNTIF(H27:H29,"Y")*1</f>
        <v>1</v>
      </c>
      <c r="XEJ105" s="23">
        <v>12</v>
      </c>
      <c r="XEK105" s="22">
        <f>QUARTILE(XEJ102:XEJ105, 4)</f>
        <v>12</v>
      </c>
      <c r="XEL105" s="23" t="s">
        <v>5</v>
      </c>
      <c r="XEN105" s="23" t="s">
        <v>15</v>
      </c>
      <c r="XEO105" s="82">
        <f>COUNTIF(H27:H29,"Y")</f>
        <v>1</v>
      </c>
    </row>
    <row r="106" spans="16362:16379" x14ac:dyDescent="0.35">
      <c r="XEH106" s="23">
        <f>SUM(XEH102:XEH105)</f>
        <v>8</v>
      </c>
      <c r="XEK106" s="22">
        <f>QUARTILE(XEJ102:XEJ105,4)</f>
        <v>12</v>
      </c>
      <c r="XEL106" s="23" t="s">
        <v>6</v>
      </c>
    </row>
    <row r="112" spans="16362:16379" x14ac:dyDescent="0.35">
      <c r="XEL112" s="83" t="s">
        <v>91</v>
      </c>
    </row>
    <row r="113" spans="16362:16369" x14ac:dyDescent="0.35">
      <c r="XEH113" s="23">
        <f>COUNTIF(E34:E37,"Y")*4</f>
        <v>4</v>
      </c>
      <c r="XEJ113" s="23">
        <v>4</v>
      </c>
      <c r="XEK113" s="22">
        <f>QUARTILE(XEJ113:XEJ116, 1)</f>
        <v>7</v>
      </c>
      <c r="XEL113" s="23" t="s">
        <v>2</v>
      </c>
      <c r="XEN113" s="23" t="s">
        <v>13</v>
      </c>
      <c r="XEO113" s="23">
        <f>COUNTIF(E34:E37,"Y")</f>
        <v>1</v>
      </c>
    </row>
    <row r="114" spans="16362:16369" x14ac:dyDescent="0.35">
      <c r="XEH114" s="23">
        <f>COUNTIF(F34:F37,"Y")*3</f>
        <v>3</v>
      </c>
      <c r="XEJ114" s="23">
        <v>8</v>
      </c>
      <c r="XEK114" s="22">
        <f>QUARTILE(XEJ113:XEJ116,2)</f>
        <v>10</v>
      </c>
      <c r="XEL114" s="23" t="s">
        <v>3</v>
      </c>
      <c r="XEN114" s="23" t="s">
        <v>14</v>
      </c>
      <c r="XEO114" s="23">
        <f>COUNTIF(F34:F37,"Y")</f>
        <v>1</v>
      </c>
    </row>
    <row r="115" spans="16362:16369" x14ac:dyDescent="0.35">
      <c r="XEH115" s="23">
        <f>COUNTIF(G34:G37,"Y")*2</f>
        <v>2</v>
      </c>
      <c r="XEJ115" s="23">
        <v>12</v>
      </c>
      <c r="XEK115" s="22">
        <f>QUARTILE(XEJ113:XEJ116, 3)</f>
        <v>13</v>
      </c>
      <c r="XEL115" s="23" t="s">
        <v>4</v>
      </c>
      <c r="XEN115" s="23" t="s">
        <v>0</v>
      </c>
      <c r="XEO115" s="23">
        <f>COUNTIF(G34:G37,"Y")</f>
        <v>1</v>
      </c>
    </row>
    <row r="116" spans="16362:16369" x14ac:dyDescent="0.35">
      <c r="XEH116" s="23">
        <f>COUNTIF(H34:H37,"Y")*1</f>
        <v>1</v>
      </c>
      <c r="XEJ116" s="23">
        <v>16</v>
      </c>
      <c r="XEK116" s="22">
        <f>QUARTILE(XEJ113:XEJ116, 4)</f>
        <v>16</v>
      </c>
      <c r="XEL116" s="23" t="s">
        <v>5</v>
      </c>
      <c r="XEN116" s="23" t="s">
        <v>15</v>
      </c>
      <c r="XEO116" s="23">
        <f>COUNTIF(H34:H37,"Y")</f>
        <v>1</v>
      </c>
    </row>
    <row r="117" spans="16362:16369" x14ac:dyDescent="0.35">
      <c r="XEH117" s="23">
        <f>SUM(XEH113:XEH116)</f>
        <v>10</v>
      </c>
      <c r="XEK117" s="22">
        <f>QUARTILE(XEJ113:XEJ116,4)</f>
        <v>16</v>
      </c>
      <c r="XEL117" s="23" t="s">
        <v>6</v>
      </c>
    </row>
    <row r="123" spans="16362:16369" x14ac:dyDescent="0.35">
      <c r="XEH123" s="82" t="e">
        <f>COUNTIF(#REF!,"Y")*4</f>
        <v>#REF!</v>
      </c>
      <c r="XEJ123" s="23">
        <v>7</v>
      </c>
      <c r="XEK123" s="22">
        <f>QUARTILE(XEJ123:XEJ126, 1)</f>
        <v>12.25</v>
      </c>
      <c r="XEL123" s="23" t="s">
        <v>2</v>
      </c>
      <c r="XEN123" s="23" t="s">
        <v>13</v>
      </c>
      <c r="XEO123" s="23" t="e">
        <f>COUNTIF(#REF!,"Y")</f>
        <v>#REF!</v>
      </c>
    </row>
    <row r="124" spans="16362:16369" x14ac:dyDescent="0.35">
      <c r="XEH124" s="82" t="e">
        <f>COUNTIF(#REF!,"Y")*3</f>
        <v>#REF!</v>
      </c>
      <c r="XEJ124" s="23">
        <v>14</v>
      </c>
      <c r="XEK124" s="22">
        <f>QUARTILE(XEJ123:XEJ126,2)</f>
        <v>17.5</v>
      </c>
      <c r="XEL124" s="23" t="s">
        <v>3</v>
      </c>
      <c r="XEN124" s="23" t="s">
        <v>14</v>
      </c>
      <c r="XEO124" s="23" t="e">
        <f>COUNTIF(#REF!,"Y")</f>
        <v>#REF!</v>
      </c>
    </row>
    <row r="125" spans="16362:16369" x14ac:dyDescent="0.35">
      <c r="XEH125" s="82" t="e">
        <f>COUNTIF(#REF!,"Y")*2</f>
        <v>#REF!</v>
      </c>
      <c r="XEJ125" s="23">
        <v>21</v>
      </c>
      <c r="XEK125" s="22">
        <f>QUARTILE(XEJ123:XEJ126, 3)</f>
        <v>22.75</v>
      </c>
      <c r="XEL125" s="23" t="s">
        <v>4</v>
      </c>
      <c r="XEN125" s="23" t="s">
        <v>0</v>
      </c>
      <c r="XEO125" s="23" t="e">
        <f>COUNTIF(#REF!,"Y")</f>
        <v>#REF!</v>
      </c>
    </row>
    <row r="126" spans="16362:16369" x14ac:dyDescent="0.35">
      <c r="XEH126" s="82" t="e">
        <f>COUNTIF(#REF!,"Y")*1</f>
        <v>#REF!</v>
      </c>
      <c r="XEJ126" s="23">
        <v>28</v>
      </c>
      <c r="XEK126" s="22">
        <f>QUARTILE(XEJ123:XEJ126, 4)</f>
        <v>28</v>
      </c>
      <c r="XEL126" s="23" t="s">
        <v>5</v>
      </c>
      <c r="XEN126" s="23" t="s">
        <v>15</v>
      </c>
      <c r="XEO126" s="23" t="e">
        <f>COUNTIF(#REF!,"Y")</f>
        <v>#REF!</v>
      </c>
    </row>
    <row r="127" spans="16362:16369" x14ac:dyDescent="0.35">
      <c r="XEH127" s="23" t="e">
        <f>SUM(XEH123:XEH126)</f>
        <v>#REF!</v>
      </c>
      <c r="XEK127" s="22">
        <f>QUARTILE(XEJ123:XEJ126,4)</f>
        <v>28</v>
      </c>
      <c r="XEL127" s="23" t="s">
        <v>6</v>
      </c>
    </row>
    <row r="132" spans="16362:16369" x14ac:dyDescent="0.35">
      <c r="XEL132" s="83" t="s">
        <v>21</v>
      </c>
    </row>
    <row r="133" spans="16362:16369" x14ac:dyDescent="0.35">
      <c r="XEH133" s="82" t="e">
        <f>COUNTIF(#REF!,"Y")*4</f>
        <v>#REF!</v>
      </c>
      <c r="XEJ133" s="23">
        <v>7</v>
      </c>
      <c r="XEK133" s="22">
        <f>QUARTILE(XEJ133:XEJ136,1)</f>
        <v>12.25</v>
      </c>
      <c r="XEL133" s="23" t="s">
        <v>2</v>
      </c>
      <c r="XEN133" s="23" t="s">
        <v>13</v>
      </c>
      <c r="XEO133" s="82" t="e">
        <f>COUNTIF(#REF!,"Y")</f>
        <v>#REF!</v>
      </c>
    </row>
    <row r="134" spans="16362:16369" x14ac:dyDescent="0.35">
      <c r="XEH134" s="82" t="e">
        <f>COUNTIF(#REF!,"Y")*3</f>
        <v>#REF!</v>
      </c>
      <c r="XEJ134" s="23">
        <v>14</v>
      </c>
      <c r="XEK134" s="22">
        <f>QUARTILE(XEJ133:XEJ136,2)</f>
        <v>17.5</v>
      </c>
      <c r="XEL134" s="23" t="s">
        <v>3</v>
      </c>
      <c r="XEN134" s="23" t="s">
        <v>14</v>
      </c>
      <c r="XEO134" s="82" t="e">
        <f>COUNTIF(#REF!,"Y")</f>
        <v>#REF!</v>
      </c>
    </row>
    <row r="135" spans="16362:16369" x14ac:dyDescent="0.35">
      <c r="XEH135" s="82" t="e">
        <f>COUNTIF(#REF!,"Y")*2</f>
        <v>#REF!</v>
      </c>
      <c r="XEJ135" s="23">
        <v>21</v>
      </c>
      <c r="XEK135" s="22">
        <f>QUARTILE(XEJ133:XEJ136,3)</f>
        <v>22.75</v>
      </c>
      <c r="XEL135" s="23" t="s">
        <v>4</v>
      </c>
      <c r="XEN135" s="23" t="s">
        <v>0</v>
      </c>
      <c r="XEO135" s="82" t="e">
        <f>COUNTIF(#REF!,"Y")</f>
        <v>#REF!</v>
      </c>
    </row>
    <row r="136" spans="16362:16369" x14ac:dyDescent="0.35">
      <c r="XEH136" s="82" t="e">
        <f>COUNTIF(#REF!,"Y")*1</f>
        <v>#REF!</v>
      </c>
      <c r="XEJ136" s="23">
        <v>28</v>
      </c>
      <c r="XEK136" s="22">
        <f>QUARTILE(XEJ133:XEJ136, 4)</f>
        <v>28</v>
      </c>
      <c r="XEL136" s="23" t="s">
        <v>5</v>
      </c>
      <c r="XEN136" s="23" t="s">
        <v>15</v>
      </c>
      <c r="XEO136" s="82" t="e">
        <f>COUNTIF(#REF!,"Y")</f>
        <v>#REF!</v>
      </c>
    </row>
    <row r="137" spans="16362:16369" x14ac:dyDescent="0.35">
      <c r="XEH137" s="23" t="e">
        <f>SUM(XEH133:XEH136)</f>
        <v>#REF!</v>
      </c>
      <c r="XEK137" s="22">
        <f>QUARTILE(XEJ133:XEJ136,4)</f>
        <v>28</v>
      </c>
      <c r="XEL137" s="23" t="s">
        <v>6</v>
      </c>
    </row>
    <row r="141" spans="16362:16369" x14ac:dyDescent="0.35">
      <c r="XEJ141" s="83"/>
      <c r="XEL141" s="83" t="s">
        <v>22</v>
      </c>
    </row>
    <row r="142" spans="16362:16369" x14ac:dyDescent="0.35">
      <c r="XEH142" s="23" t="e">
        <f>COUNTIF(#REF!,"Y")*4</f>
        <v>#REF!</v>
      </c>
      <c r="XEJ142" s="23">
        <v>10</v>
      </c>
      <c r="XEK142" s="22">
        <f>QUARTILE(XEJ142:XEJ145,1)</f>
        <v>17.5</v>
      </c>
      <c r="XEL142" s="23" t="s">
        <v>2</v>
      </c>
      <c r="XEN142" s="23" t="s">
        <v>13</v>
      </c>
      <c r="XEO142" s="82" t="e">
        <f>COUNTIF(#REF!,"Y")</f>
        <v>#REF!</v>
      </c>
    </row>
    <row r="143" spans="16362:16369" x14ac:dyDescent="0.35">
      <c r="XEH143" s="23" t="e">
        <f>COUNTIF(#REF!,"Y")*3</f>
        <v>#REF!</v>
      </c>
      <c r="XEJ143" s="23">
        <v>20</v>
      </c>
      <c r="XEK143" s="22">
        <f>QUARTILE(XEJ142:XEJ145,2)</f>
        <v>25</v>
      </c>
      <c r="XEL143" s="23" t="s">
        <v>3</v>
      </c>
      <c r="XEN143" s="23" t="s">
        <v>14</v>
      </c>
      <c r="XEO143" s="82" t="e">
        <f>COUNTIF(#REF!,"Y")</f>
        <v>#REF!</v>
      </c>
    </row>
    <row r="144" spans="16362:16369" x14ac:dyDescent="0.35">
      <c r="XEH144" s="23" t="e">
        <f>COUNTIF(#REF!,"Y")*2</f>
        <v>#REF!</v>
      </c>
      <c r="XEJ144" s="23">
        <v>30</v>
      </c>
      <c r="XEK144" s="22">
        <f>QUARTILE(XEJ142:XEJ145,3)</f>
        <v>32.5</v>
      </c>
      <c r="XEL144" s="23" t="s">
        <v>4</v>
      </c>
      <c r="XEN144" s="23" t="s">
        <v>0</v>
      </c>
      <c r="XEO144" s="82" t="e">
        <f>COUNTIF(#REF!,"Y")</f>
        <v>#REF!</v>
      </c>
    </row>
    <row r="145" spans="16362:16369" x14ac:dyDescent="0.35">
      <c r="XEH145" s="23" t="e">
        <f>COUNTIF(#REF!,"Y")*1</f>
        <v>#REF!</v>
      </c>
      <c r="XEJ145" s="23">
        <v>40</v>
      </c>
      <c r="XEK145" s="22">
        <f>QUARTILE(XEJ142:XEJ145, 4)</f>
        <v>40</v>
      </c>
      <c r="XEL145" s="23" t="s">
        <v>5</v>
      </c>
      <c r="XEN145" s="23" t="s">
        <v>15</v>
      </c>
      <c r="XEO145" s="82" t="e">
        <f>COUNTIF(#REF!,"Y")</f>
        <v>#REF!</v>
      </c>
    </row>
    <row r="146" spans="16362:16369" x14ac:dyDescent="0.35">
      <c r="XEH146" s="23" t="e">
        <f>SUM(XEH142:XEH145)</f>
        <v>#REF!</v>
      </c>
      <c r="XEK146" s="22">
        <f>QUARTILE(XEJ142:XEJ145,4)</f>
        <v>40</v>
      </c>
      <c r="XEL146" s="23" t="s">
        <v>6</v>
      </c>
    </row>
    <row r="153" spans="16362:16369" x14ac:dyDescent="0.35">
      <c r="XEJ153" s="84"/>
      <c r="XEL153" s="83" t="s">
        <v>23</v>
      </c>
    </row>
    <row r="154" spans="16362:16369" x14ac:dyDescent="0.35">
      <c r="XEH154" s="23" t="e">
        <f>COUNTIF(#REF!,"Y")*4</f>
        <v>#REF!</v>
      </c>
      <c r="XEJ154" s="23">
        <v>7</v>
      </c>
      <c r="XEK154" s="22">
        <f>QUARTILE(XEJ154:XEJ157, 1)</f>
        <v>12.25</v>
      </c>
      <c r="XEL154" s="23" t="s">
        <v>2</v>
      </c>
      <c r="XEN154" s="23" t="s">
        <v>13</v>
      </c>
      <c r="XEO154" s="23" t="e">
        <f>COUNTIF(#REF!,"Y")</f>
        <v>#REF!</v>
      </c>
    </row>
    <row r="155" spans="16362:16369" x14ac:dyDescent="0.35">
      <c r="XEH155" s="23" t="e">
        <f>COUNTIF(#REF!,"Y")*3</f>
        <v>#REF!</v>
      </c>
      <c r="XEJ155" s="23">
        <v>14</v>
      </c>
      <c r="XEK155" s="22">
        <f>QUARTILE(XEJ154:XEJ157,2)</f>
        <v>17.5</v>
      </c>
      <c r="XEL155" s="23" t="s">
        <v>3</v>
      </c>
      <c r="XEN155" s="23" t="s">
        <v>14</v>
      </c>
      <c r="XEO155" s="23" t="e">
        <f>COUNTIF(#REF!,"Y")</f>
        <v>#REF!</v>
      </c>
    </row>
    <row r="156" spans="16362:16369" x14ac:dyDescent="0.35">
      <c r="XEH156" s="23" t="e">
        <f>COUNTIF(#REF!,"Y")*2</f>
        <v>#REF!</v>
      </c>
      <c r="XEJ156" s="23">
        <v>21</v>
      </c>
      <c r="XEK156" s="22">
        <f>QUARTILE(XEJ154:XEJ157, 3)</f>
        <v>22.75</v>
      </c>
      <c r="XEL156" s="23" t="s">
        <v>4</v>
      </c>
      <c r="XEN156" s="23" t="s">
        <v>0</v>
      </c>
      <c r="XEO156" s="23" t="e">
        <f>COUNTIF(#REF!,"Y")</f>
        <v>#REF!</v>
      </c>
    </row>
    <row r="157" spans="16362:16369" x14ac:dyDescent="0.35">
      <c r="XEH157" s="23" t="e">
        <f>COUNTIF(#REF!,"Y")*1</f>
        <v>#REF!</v>
      </c>
      <c r="XEJ157" s="23">
        <v>28</v>
      </c>
      <c r="XEK157" s="22">
        <f>QUARTILE(XEJ154:XEJ157, 4)</f>
        <v>28</v>
      </c>
      <c r="XEL157" s="23" t="s">
        <v>5</v>
      </c>
      <c r="XEN157" s="23" t="s">
        <v>15</v>
      </c>
      <c r="XEO157" s="23" t="e">
        <f>COUNTIF(#REF!,"Y")</f>
        <v>#REF!</v>
      </c>
    </row>
    <row r="158" spans="16362:16369" x14ac:dyDescent="0.35">
      <c r="XEH158" s="23" t="e">
        <f>SUM(XEH154:XEH157)</f>
        <v>#REF!</v>
      </c>
      <c r="XEK158" s="22">
        <f>QUARTILE(XEJ154:XEJ157,4)</f>
        <v>28</v>
      </c>
      <c r="XEL158" s="23" t="s">
        <v>6</v>
      </c>
    </row>
    <row r="162" spans="16362:16369" x14ac:dyDescent="0.35">
      <c r="XEJ162" s="84"/>
      <c r="XEL162" s="83" t="s">
        <v>24</v>
      </c>
    </row>
    <row r="163" spans="16362:16369" x14ac:dyDescent="0.35">
      <c r="XEH163" s="23" t="e">
        <f>COUNTIF(#REF!,"Y")*4</f>
        <v>#REF!</v>
      </c>
      <c r="XEJ163" s="23">
        <v>11</v>
      </c>
      <c r="XEK163" s="22">
        <f>QUARTILE(XEJ163:XEJ166, 1)</f>
        <v>19.25</v>
      </c>
      <c r="XEL163" s="23" t="s">
        <v>2</v>
      </c>
      <c r="XEN163" s="23" t="s">
        <v>13</v>
      </c>
      <c r="XEO163" s="82" t="e">
        <f>COUNTIF(#REF!,"Y")</f>
        <v>#REF!</v>
      </c>
    </row>
    <row r="164" spans="16362:16369" x14ac:dyDescent="0.35">
      <c r="XEH164" s="23" t="e">
        <f>COUNTIF(#REF!,"Y")*3</f>
        <v>#REF!</v>
      </c>
      <c r="XEJ164" s="23">
        <v>22</v>
      </c>
      <c r="XEK164" s="22">
        <f>QUARTILE(XEJ163:XEJ166,2)</f>
        <v>27.5</v>
      </c>
      <c r="XEL164" s="23" t="s">
        <v>3</v>
      </c>
      <c r="XEN164" s="23" t="s">
        <v>14</v>
      </c>
      <c r="XEO164" s="82" t="e">
        <f>COUNTIF(#REF!,"Y")</f>
        <v>#REF!</v>
      </c>
    </row>
    <row r="165" spans="16362:16369" x14ac:dyDescent="0.35">
      <c r="XEH165" s="23" t="e">
        <f>COUNTIF(#REF!,"Y")*2</f>
        <v>#REF!</v>
      </c>
      <c r="XEJ165" s="23">
        <v>33</v>
      </c>
      <c r="XEK165" s="22">
        <f>QUARTILE(XEJ163:XEJ166, 3)</f>
        <v>35.75</v>
      </c>
      <c r="XEL165" s="23" t="s">
        <v>4</v>
      </c>
      <c r="XEN165" s="23" t="s">
        <v>0</v>
      </c>
      <c r="XEO165" s="82" t="e">
        <f>COUNTIF(#REF!,"Y")</f>
        <v>#REF!</v>
      </c>
    </row>
    <row r="166" spans="16362:16369" x14ac:dyDescent="0.35">
      <c r="XEH166" s="23" t="e">
        <f>COUNTIF(#REF!,"Y")*1</f>
        <v>#REF!</v>
      </c>
      <c r="XEJ166" s="23">
        <v>44</v>
      </c>
      <c r="XEK166" s="22">
        <f>QUARTILE(XEJ163:XEJ166, 4)</f>
        <v>44</v>
      </c>
      <c r="XEL166" s="23" t="s">
        <v>5</v>
      </c>
      <c r="XEN166" s="23" t="s">
        <v>15</v>
      </c>
      <c r="XEO166" s="82" t="e">
        <f>COUNTIF(#REF!,"Y")</f>
        <v>#REF!</v>
      </c>
    </row>
    <row r="167" spans="16362:16369" x14ac:dyDescent="0.35">
      <c r="XEH167" s="23" t="e">
        <f>SUM(XEH163:XEH166)</f>
        <v>#REF!</v>
      </c>
      <c r="XEK167" s="22">
        <f>QUARTILE(XEJ163:XEJ166,4)</f>
        <v>44</v>
      </c>
      <c r="XEL167" s="23" t="s">
        <v>6</v>
      </c>
    </row>
    <row r="175" spans="16362:16369" x14ac:dyDescent="0.35">
      <c r="XEL175" s="83" t="s">
        <v>25</v>
      </c>
    </row>
    <row r="176" spans="16362:16369" x14ac:dyDescent="0.35">
      <c r="XEH176" s="23" t="e">
        <f>COUNTIF(#REF!,"Y")*4</f>
        <v>#REF!</v>
      </c>
      <c r="XEJ176" s="23">
        <v>10</v>
      </c>
      <c r="XEK176" s="22">
        <f>QUARTILE(XEJ176:XEJ179, 1)</f>
        <v>17.5</v>
      </c>
      <c r="XEL176" s="23" t="s">
        <v>2</v>
      </c>
      <c r="XEN176" s="23" t="s">
        <v>13</v>
      </c>
      <c r="XEO176" s="23" t="e">
        <f>COUNTIF(#REF!,"Y")</f>
        <v>#REF!</v>
      </c>
    </row>
    <row r="177" spans="16362:16369" x14ac:dyDescent="0.35">
      <c r="XEH177" s="23" t="e">
        <f>COUNTIF(#REF!,"Y")*3</f>
        <v>#REF!</v>
      </c>
      <c r="XEJ177" s="23">
        <v>20</v>
      </c>
      <c r="XEK177" s="22">
        <f>QUARTILE(XEJ176:XEJ179,2)</f>
        <v>25</v>
      </c>
      <c r="XEL177" s="23" t="s">
        <v>3</v>
      </c>
      <c r="XEN177" s="23" t="s">
        <v>14</v>
      </c>
      <c r="XEO177" s="23" t="e">
        <f>COUNTIF(#REF!,"Y")</f>
        <v>#REF!</v>
      </c>
    </row>
    <row r="178" spans="16362:16369" x14ac:dyDescent="0.35">
      <c r="XEH178" s="23" t="e">
        <f>COUNTIF(#REF!,"Y")*2</f>
        <v>#REF!</v>
      </c>
      <c r="XEJ178" s="23">
        <v>30</v>
      </c>
      <c r="XEK178" s="22">
        <f>QUARTILE(XEJ176:XEJ179, 3)</f>
        <v>32.5</v>
      </c>
      <c r="XEL178" s="23" t="s">
        <v>4</v>
      </c>
      <c r="XEN178" s="23" t="s">
        <v>0</v>
      </c>
      <c r="XEO178" s="23" t="e">
        <f>COUNTIF(#REF!,"Y")</f>
        <v>#REF!</v>
      </c>
    </row>
    <row r="179" spans="16362:16369" x14ac:dyDescent="0.35">
      <c r="XEH179" s="23" t="e">
        <f>COUNTIF(#REF!,"Y")*1</f>
        <v>#REF!</v>
      </c>
      <c r="XEJ179" s="23">
        <v>40</v>
      </c>
      <c r="XEK179" s="22">
        <f>QUARTILE(XEJ176:XEJ179, 4)</f>
        <v>40</v>
      </c>
      <c r="XEL179" s="23" t="s">
        <v>5</v>
      </c>
      <c r="XEN179" s="23" t="s">
        <v>15</v>
      </c>
      <c r="XEO179" s="23" t="e">
        <f>COUNTIF(#REF!,"Y")</f>
        <v>#REF!</v>
      </c>
    </row>
    <row r="180" spans="16362:16369" x14ac:dyDescent="0.35">
      <c r="XEH180" s="23" t="e">
        <f>SUM(XEH176:XEH179)</f>
        <v>#REF!</v>
      </c>
      <c r="XEK180" s="22">
        <f>QUARTILE(XEJ176:XEJ179,4)</f>
        <v>40</v>
      </c>
      <c r="XEL180" s="23" t="s">
        <v>6</v>
      </c>
    </row>
    <row r="187" spans="16362:16369" x14ac:dyDescent="0.35">
      <c r="XEK187" s="83" t="s">
        <v>26</v>
      </c>
    </row>
    <row r="188" spans="16362:16369" x14ac:dyDescent="0.35">
      <c r="XEH188" s="23" t="e">
        <f>COUNTIF(#REF!,"Y")*4</f>
        <v>#REF!</v>
      </c>
      <c r="XEJ188" s="23">
        <v>10</v>
      </c>
      <c r="XEK188" s="22">
        <f>QUARTILE(XEJ188:XEJ191, 1)</f>
        <v>17.5</v>
      </c>
      <c r="XEL188" s="23" t="s">
        <v>2</v>
      </c>
      <c r="XEN188" s="23" t="s">
        <v>13</v>
      </c>
      <c r="XEO188" s="82" t="e">
        <f>COUNTIF(#REF!,"Y")</f>
        <v>#REF!</v>
      </c>
    </row>
    <row r="189" spans="16362:16369" x14ac:dyDescent="0.35">
      <c r="XEH189" s="23" t="e">
        <f>COUNTIF(#REF!,"Y")*3</f>
        <v>#REF!</v>
      </c>
      <c r="XEJ189" s="23">
        <v>20</v>
      </c>
      <c r="XEK189" s="22">
        <f>QUARTILE(XEJ188:XEJ191,2)</f>
        <v>25</v>
      </c>
      <c r="XEL189" s="23" t="s">
        <v>3</v>
      </c>
      <c r="XEN189" s="23" t="s">
        <v>14</v>
      </c>
      <c r="XEO189" s="82" t="e">
        <f>COUNTIF(#REF!,"Y")</f>
        <v>#REF!</v>
      </c>
    </row>
    <row r="190" spans="16362:16369" x14ac:dyDescent="0.35">
      <c r="XEH190" s="23" t="e">
        <f>COUNTIF(#REF!,"Y")*2</f>
        <v>#REF!</v>
      </c>
      <c r="XEJ190" s="23">
        <v>30</v>
      </c>
      <c r="XEK190" s="22">
        <f>QUARTILE(XEJ188:XEJ191, 3)</f>
        <v>32.5</v>
      </c>
      <c r="XEL190" s="23" t="s">
        <v>4</v>
      </c>
      <c r="XEN190" s="23" t="s">
        <v>0</v>
      </c>
      <c r="XEO190" s="82" t="e">
        <f>COUNTIF(#REF!,"Y")</f>
        <v>#REF!</v>
      </c>
    </row>
    <row r="191" spans="16362:16369" x14ac:dyDescent="0.35">
      <c r="XEH191" s="23" t="e">
        <f>COUNTIF(#REF!,"Y")*1</f>
        <v>#REF!</v>
      </c>
      <c r="XEJ191" s="23">
        <v>40</v>
      </c>
      <c r="XEK191" s="22">
        <f>QUARTILE(XEJ188:XEJ191, 4)</f>
        <v>40</v>
      </c>
      <c r="XEL191" s="23" t="s">
        <v>5</v>
      </c>
      <c r="XEN191" s="23" t="s">
        <v>15</v>
      </c>
      <c r="XEO191" s="82" t="e">
        <f>COUNTIF(#REF!,"Y")</f>
        <v>#REF!</v>
      </c>
    </row>
    <row r="192" spans="16362:16369" x14ac:dyDescent="0.35">
      <c r="XEH192" s="23" t="e">
        <f>SUM(XEH188:XEH191)</f>
        <v>#REF!</v>
      </c>
      <c r="XEK192" s="22">
        <f>QUARTILE(XEJ188:XEJ191,4)</f>
        <v>40</v>
      </c>
      <c r="XEL192" s="23" t="s">
        <v>6</v>
      </c>
    </row>
    <row r="200" spans="16362:16369" x14ac:dyDescent="0.35">
      <c r="XEH200" s="23" t="e">
        <f>COUNTIF(#REF!,"Y")*4</f>
        <v>#REF!</v>
      </c>
      <c r="XEJ200" s="23">
        <v>9</v>
      </c>
      <c r="XEK200" s="22">
        <f>QUARTILE(XEJ200:XEJ203, 1)</f>
        <v>15.75</v>
      </c>
      <c r="XEL200" s="23" t="s">
        <v>2</v>
      </c>
      <c r="XEN200" s="23" t="s">
        <v>13</v>
      </c>
      <c r="XEO200" s="82" t="e">
        <f>COUNTIF(#REF!,"Y")</f>
        <v>#REF!</v>
      </c>
    </row>
    <row r="201" spans="16362:16369" x14ac:dyDescent="0.35">
      <c r="XEH201" s="23" t="e">
        <f>COUNTIF(#REF!,"Y")*3</f>
        <v>#REF!</v>
      </c>
      <c r="XEJ201" s="23">
        <v>18</v>
      </c>
      <c r="XEK201" s="22">
        <f>QUARTILE(XEJ200:XEJ203,2)</f>
        <v>22.5</v>
      </c>
      <c r="XEL201" s="23" t="s">
        <v>3</v>
      </c>
      <c r="XEN201" s="23" t="s">
        <v>14</v>
      </c>
      <c r="XEO201" s="82" t="e">
        <f>COUNTIF(#REF!,"Y")</f>
        <v>#REF!</v>
      </c>
    </row>
    <row r="202" spans="16362:16369" x14ac:dyDescent="0.35">
      <c r="XEH202" s="23" t="e">
        <f>COUNTIF(#REF!,"Y")*2</f>
        <v>#REF!</v>
      </c>
      <c r="XEJ202" s="23">
        <v>27</v>
      </c>
      <c r="XEK202" s="22">
        <f>QUARTILE(XEJ200:XEJ203, 3)</f>
        <v>29.25</v>
      </c>
      <c r="XEL202" s="23" t="s">
        <v>4</v>
      </c>
      <c r="XEN202" s="23" t="s">
        <v>0</v>
      </c>
      <c r="XEO202" s="82" t="e">
        <f>COUNTIF(#REF!,"Y")</f>
        <v>#REF!</v>
      </c>
    </row>
    <row r="203" spans="16362:16369" x14ac:dyDescent="0.35">
      <c r="XEH203" s="23" t="e">
        <f>COUNTIF(#REF!,"Y")*1</f>
        <v>#REF!</v>
      </c>
      <c r="XEJ203" s="23">
        <v>36</v>
      </c>
      <c r="XEK203" s="22">
        <f>QUARTILE(XEJ200:XEJ203, 4)</f>
        <v>36</v>
      </c>
      <c r="XEL203" s="23" t="s">
        <v>5</v>
      </c>
      <c r="XEN203" s="23" t="s">
        <v>15</v>
      </c>
      <c r="XEO203" s="82" t="e">
        <f>COUNTIF(#REF!,"Y")</f>
        <v>#REF!</v>
      </c>
    </row>
    <row r="204" spans="16362:16369" x14ac:dyDescent="0.35">
      <c r="XEH204" s="23" t="e">
        <f>SUM(XEH200:XEH203)</f>
        <v>#REF!</v>
      </c>
      <c r="XEK204" s="22">
        <f>QUARTILE(XEJ200:XEJ203,4)</f>
        <v>36</v>
      </c>
      <c r="XEL204" s="23" t="s">
        <v>6</v>
      </c>
    </row>
    <row r="211" spans="16362:16369" x14ac:dyDescent="0.35">
      <c r="XEK211" s="83" t="s">
        <v>27</v>
      </c>
    </row>
    <row r="212" spans="16362:16369" x14ac:dyDescent="0.35">
      <c r="XEH212" s="23" t="e">
        <f>COUNTIF(#REF!,"Y")*4</f>
        <v>#REF!</v>
      </c>
      <c r="XEJ212" s="23">
        <v>9</v>
      </c>
      <c r="XEK212" s="22">
        <f>QUARTILE(XEJ212:XEJ215, 1)</f>
        <v>15.75</v>
      </c>
      <c r="XEL212" s="23" t="s">
        <v>2</v>
      </c>
      <c r="XEN212" s="23" t="s">
        <v>13</v>
      </c>
      <c r="XEO212" s="23" t="e">
        <f>COUNTIF(#REF!,"Y")</f>
        <v>#REF!</v>
      </c>
    </row>
    <row r="213" spans="16362:16369" x14ac:dyDescent="0.35">
      <c r="XEH213" s="23" t="e">
        <f>COUNTIF(#REF!,"Y")*3</f>
        <v>#REF!</v>
      </c>
      <c r="XEJ213" s="23">
        <v>18</v>
      </c>
      <c r="XEK213" s="22">
        <f>QUARTILE(XEJ212:XEJ215,2)</f>
        <v>22.5</v>
      </c>
      <c r="XEL213" s="23" t="s">
        <v>3</v>
      </c>
      <c r="XEN213" s="23" t="s">
        <v>14</v>
      </c>
      <c r="XEO213" s="23" t="e">
        <f>COUNTIF(#REF!,"Y")</f>
        <v>#REF!</v>
      </c>
    </row>
    <row r="214" spans="16362:16369" x14ac:dyDescent="0.35">
      <c r="XEH214" s="23" t="e">
        <f>COUNTIF(#REF!,"Y")*2</f>
        <v>#REF!</v>
      </c>
      <c r="XEJ214" s="23">
        <v>27</v>
      </c>
      <c r="XEK214" s="22">
        <f>QUARTILE(XEJ212:XEJ215, 3)</f>
        <v>29.25</v>
      </c>
      <c r="XEL214" s="23" t="s">
        <v>4</v>
      </c>
      <c r="XEN214" s="23" t="s">
        <v>0</v>
      </c>
      <c r="XEO214" s="23" t="e">
        <f>COUNTIF(#REF!,"Y")</f>
        <v>#REF!</v>
      </c>
    </row>
    <row r="215" spans="16362:16369" x14ac:dyDescent="0.35">
      <c r="XEH215" s="23" t="e">
        <f>COUNTIF(#REF!,"Y")*1</f>
        <v>#REF!</v>
      </c>
      <c r="XEJ215" s="23">
        <v>36</v>
      </c>
      <c r="XEK215" s="22">
        <f>QUARTILE(XEJ212:XEJ215, 4)</f>
        <v>36</v>
      </c>
      <c r="XEL215" s="23" t="s">
        <v>5</v>
      </c>
      <c r="XEN215" s="23" t="s">
        <v>15</v>
      </c>
      <c r="XEO215" s="23" t="e">
        <f>COUNTIF(#REF!,"Y")</f>
        <v>#REF!</v>
      </c>
    </row>
    <row r="216" spans="16362:16369" x14ac:dyDescent="0.35">
      <c r="XEH216" s="23" t="e">
        <f>SUM(XEH212:XEH215)</f>
        <v>#REF!</v>
      </c>
      <c r="XEK216" s="22">
        <f>QUARTILE(XEJ212:XEJ215,4)</f>
        <v>36</v>
      </c>
      <c r="XEL216" s="23" t="s">
        <v>6</v>
      </c>
    </row>
    <row r="222" spans="16362:16369" x14ac:dyDescent="0.35">
      <c r="XEK222" s="83" t="s">
        <v>28</v>
      </c>
    </row>
    <row r="223" spans="16362:16369" x14ac:dyDescent="0.35">
      <c r="XEH223" s="23">
        <f>COUNTIF(E39:E40,"Y")*4</f>
        <v>0</v>
      </c>
      <c r="XEJ223" s="23">
        <v>11</v>
      </c>
      <c r="XEK223" s="22">
        <f>QUARTILE(XEJ223:XEJ226, 1)</f>
        <v>19.25</v>
      </c>
      <c r="XEL223" s="23" t="s">
        <v>2</v>
      </c>
      <c r="XEN223" s="23" t="s">
        <v>13</v>
      </c>
      <c r="XEO223" s="23">
        <f>COUNTIF(E39:E40,"Y")</f>
        <v>0</v>
      </c>
    </row>
    <row r="224" spans="16362:16369" x14ac:dyDescent="0.35">
      <c r="XEH224" s="23">
        <f>COUNTIF(F39:F40,"Y")*3</f>
        <v>0</v>
      </c>
      <c r="XEJ224" s="23">
        <v>22</v>
      </c>
      <c r="XEK224" s="22">
        <f>QUARTILE(XEJ223:XEJ226,2)</f>
        <v>27.5</v>
      </c>
      <c r="XEL224" s="23" t="s">
        <v>3</v>
      </c>
      <c r="XEN224" s="23" t="s">
        <v>14</v>
      </c>
      <c r="XEO224" s="23">
        <f>COUNTIF(F39:F40,"Y")</f>
        <v>0</v>
      </c>
    </row>
    <row r="225" spans="16362:16379" x14ac:dyDescent="0.35">
      <c r="XEH225" s="23">
        <f>COUNTIF(G39:G40,"Y")*2</f>
        <v>0</v>
      </c>
      <c r="XEJ225" s="23">
        <v>33</v>
      </c>
      <c r="XEK225" s="22">
        <f>QUARTILE(XEJ223:XEJ226, 3)</f>
        <v>35.75</v>
      </c>
      <c r="XEL225" s="23" t="s">
        <v>4</v>
      </c>
      <c r="XEN225" s="23" t="s">
        <v>0</v>
      </c>
      <c r="XEO225" s="23">
        <f>COUNTIF(G39:G40,"Y")</f>
        <v>0</v>
      </c>
    </row>
    <row r="226" spans="16362:16379" x14ac:dyDescent="0.35">
      <c r="XEH226" s="23">
        <f>COUNTIF(H39:H40,"Y")*1</f>
        <v>0</v>
      </c>
      <c r="XEJ226" s="23">
        <v>44</v>
      </c>
      <c r="XEK226" s="22">
        <f>QUARTILE(XEJ223:XEJ226, 4)</f>
        <v>44</v>
      </c>
      <c r="XEL226" s="23" t="s">
        <v>5</v>
      </c>
      <c r="XEN226" s="23" t="s">
        <v>15</v>
      </c>
      <c r="XEO226" s="23">
        <f>COUNTIF(H39:H40,"Y")</f>
        <v>0</v>
      </c>
    </row>
    <row r="227" spans="16362:16379" x14ac:dyDescent="0.35">
      <c r="XEH227" s="23">
        <f>SUM(XEH223:XEH226)</f>
        <v>0</v>
      </c>
      <c r="XEK227" s="22">
        <f>QUARTILE(XEJ223:XEJ226,4)</f>
        <v>44</v>
      </c>
      <c r="XEL227" s="23" t="s">
        <v>6</v>
      </c>
    </row>
    <row r="232" spans="16362:16379" x14ac:dyDescent="0.35">
      <c r="XEV232" s="23" t="s">
        <v>29</v>
      </c>
    </row>
    <row r="233" spans="16362:16379" x14ac:dyDescent="0.35">
      <c r="XEV233" s="85" t="e">
        <f>#REF!</f>
        <v>#REF!</v>
      </c>
      <c r="XEW233" s="86" t="e">
        <f>Assessment!XEO63+Assessment!XEO69+Assessment!XEO78+Assessment!XEO91+Assessment!XEO102+Assessment!XEO113+Assessment!XEO123+Assessment!XEO133+Assessment!XEO142+Assessment!XEO154+Assessment!XEO163+Assessment!XEO176+Assessment!XEO188+Assessment!XEO200+Assessment!XEO212+Assessment!XEO223</f>
        <v>#REF!</v>
      </c>
      <c r="XEX233" s="87"/>
      <c r="XEY233" s="87"/>
    </row>
    <row r="234" spans="16362:16379" x14ac:dyDescent="0.35">
      <c r="XEV234" s="88" t="e">
        <f>#REF!</f>
        <v>#REF!</v>
      </c>
      <c r="XEW234" s="86" t="e">
        <f>Assessment!XEO64+Assessment!XEO70+Assessment!XEO79+Assessment!XEO92+Assessment!XEO103+Assessment!XEO114+Assessment!XEO124+Assessment!XEO134+Assessment!XEO143+Assessment!XEO155+Assessment!XEO164+Assessment!XEO177+Assessment!XEO189+Assessment!XEO201+Assessment!XEO213+Assessment!XEO224</f>
        <v>#REF!</v>
      </c>
      <c r="XEX234" s="87"/>
      <c r="XEY234" s="87"/>
    </row>
    <row r="235" spans="16362:16379" x14ac:dyDescent="0.35">
      <c r="XEV235" s="85" t="e">
        <f>#REF!</f>
        <v>#REF!</v>
      </c>
      <c r="XEW235" s="86" t="e">
        <f>Assessment!XEO65+Assessment!XEO71+Assessment!XEO80+Assessment!XEO93+Assessment!XEO104+Assessment!XEO115+Assessment!XEO125+Assessment!XEO135+Assessment!XEO144+Assessment!XEO156+Assessment!XEO165+Assessment!XEO178+Assessment!XEO190+Assessment!XEO202+Assessment!XEO214+Assessment!XEO225</f>
        <v>#REF!</v>
      </c>
      <c r="XEX235" s="87"/>
      <c r="XEY235" s="87"/>
    </row>
    <row r="236" spans="16362:16379" x14ac:dyDescent="0.35">
      <c r="XEV236" s="85" t="e">
        <f>#REF!</f>
        <v>#REF!</v>
      </c>
      <c r="XEW236" s="86" t="e">
        <f>Assessment!XEO66+Assessment!XEO72+Assessment!XEO81+Assessment!XEO94+Assessment!XEO105+Assessment!XEO116+Assessment!XEO126+Assessment!XEO136+Assessment!XEO145+Assessment!XEO157+Assessment!XEO166+Assessment!XEO179+Assessment!XEO191+Assessment!XEO203+Assessment!XEO215+Assessment!XEO226</f>
        <v>#REF!</v>
      </c>
      <c r="XEX236" s="87"/>
      <c r="XEY236" s="87"/>
    </row>
  </sheetData>
  <mergeCells count="5">
    <mergeCell ref="E38:H38"/>
    <mergeCell ref="E18:H18"/>
    <mergeCell ref="E12:H12"/>
    <mergeCell ref="E24:H24"/>
    <mergeCell ref="E30:H30"/>
  </mergeCells>
  <conditionalFormatting sqref="E5:E12 E21:E23 E27:E29 E31 E34:E37 E39:E40">
    <cfRule type="containsText" dxfId="74" priority="150" operator="containsText" text="y">
      <formula>NOT(ISERROR(SEARCH("y",E5)))</formula>
    </cfRule>
  </conditionalFormatting>
  <conditionalFormatting sqref="G21:G23 G27:G29 G34:G37 G31 G39:G40">
    <cfRule type="containsText" dxfId="73" priority="146" operator="containsText" text="y">
      <formula>NOT(ISERROR(SEARCH("y",G21)))</formula>
    </cfRule>
    <cfRule type="containsText" dxfId="72" priority="148" operator="containsText" text="y">
      <formula>NOT(ISERROR(SEARCH("y",G21)))</formula>
    </cfRule>
  </conditionalFormatting>
  <conditionalFormatting sqref="H21:H23 H27:H29 H34:H37 H31 H39:H40">
    <cfRule type="containsText" dxfId="71" priority="145" operator="containsText" text="y">
      <formula>NOT(ISERROR(SEARCH("y",H21)))</formula>
    </cfRule>
    <cfRule type="containsText" dxfId="70" priority="147" operator="containsText" text="y">
      <formula>NOT(ISERROR(SEARCH("y",H21)))</formula>
    </cfRule>
  </conditionalFormatting>
  <conditionalFormatting sqref="G5:G11">
    <cfRule type="containsText" dxfId="69" priority="140" operator="containsText" text="y">
      <formula>NOT(ISERROR(SEARCH("y",G5)))</formula>
    </cfRule>
    <cfRule type="containsText" dxfId="68" priority="142" operator="containsText" text="y">
      <formula>NOT(ISERROR(SEARCH("y",G5)))</formula>
    </cfRule>
  </conditionalFormatting>
  <conditionalFormatting sqref="H5:H11">
    <cfRule type="containsText" dxfId="67" priority="139" operator="containsText" text="y">
      <formula>NOT(ISERROR(SEARCH("y",H5)))</formula>
    </cfRule>
    <cfRule type="containsText" dxfId="66" priority="141" operator="containsText" text="y">
      <formula>NOT(ISERROR(SEARCH("y",H5)))</formula>
    </cfRule>
  </conditionalFormatting>
  <conditionalFormatting sqref="E15:E17">
    <cfRule type="containsText" dxfId="65" priority="138" operator="containsText" text="y">
      <formula>NOT(ISERROR(SEARCH("y",E15)))</formula>
    </cfRule>
  </conditionalFormatting>
  <conditionalFormatting sqref="G15:G17">
    <cfRule type="containsText" dxfId="64" priority="134" operator="containsText" text="y">
      <formula>NOT(ISERROR(SEARCH("y",G15)))</formula>
    </cfRule>
    <cfRule type="containsText" dxfId="63" priority="136" operator="containsText" text="y">
      <formula>NOT(ISERROR(SEARCH("y",G15)))</formula>
    </cfRule>
  </conditionalFormatting>
  <conditionalFormatting sqref="H15:H17">
    <cfRule type="containsText" dxfId="62" priority="133" operator="containsText" text="y">
      <formula>NOT(ISERROR(SEARCH("y",H15)))</formula>
    </cfRule>
    <cfRule type="containsText" dxfId="61" priority="135" operator="containsText" text="y">
      <formula>NOT(ISERROR(SEARCH("y",H15)))</formula>
    </cfRule>
  </conditionalFormatting>
  <conditionalFormatting sqref="F27:F29 F34:F37 F31 F39:F40">
    <cfRule type="containsText" dxfId="60" priority="131" operator="containsText" text="y">
      <formula>NOT(ISERROR(SEARCH("y",F27)))</formula>
    </cfRule>
  </conditionalFormatting>
  <conditionalFormatting sqref="F5:F11">
    <cfRule type="containsText" dxfId="59" priority="53" operator="containsText" text="y">
      <formula>NOT(ISERROR(SEARCH("y",F5)))</formula>
    </cfRule>
  </conditionalFormatting>
  <conditionalFormatting sqref="F5:F11 F27:F29 F34:F37 F31 F39:F40">
    <cfRule type="containsText" dxfId="58" priority="52" operator="containsText" text="y">
      <formula>NOT(ISERROR(SEARCH("y",F5)))</formula>
    </cfRule>
  </conditionalFormatting>
  <conditionalFormatting sqref="F15:F17">
    <cfRule type="containsText" dxfId="57" priority="51" operator="containsText" text="y">
      <formula>NOT(ISERROR(SEARCH("y",F15)))</formula>
    </cfRule>
  </conditionalFormatting>
  <conditionalFormatting sqref="F15:F17">
    <cfRule type="containsText" dxfId="56" priority="50" operator="containsText" text="y">
      <formula>NOT(ISERROR(SEARCH("y",F15)))</formula>
    </cfRule>
  </conditionalFormatting>
  <conditionalFormatting sqref="F21:F23">
    <cfRule type="containsText" dxfId="55" priority="49" operator="containsText" text="y">
      <formula>NOT(ISERROR(SEARCH("y",F21)))</formula>
    </cfRule>
  </conditionalFormatting>
  <conditionalFormatting sqref="F21:F23">
    <cfRule type="containsText" dxfId="54" priority="48" operator="containsText" text="y">
      <formula>NOT(ISERROR(SEARCH("y",F21)))</formula>
    </cfRule>
  </conditionalFormatting>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M33"/>
  <sheetViews>
    <sheetView showGridLines="0" showRowColHeaders="0" zoomScaleNormal="100" workbookViewId="0">
      <pane ySplit="1" topLeftCell="A2" activePane="bottomLeft" state="frozen"/>
      <selection activeCell="C36" sqref="C36"/>
      <selection pane="bottomLeft"/>
    </sheetView>
  </sheetViews>
  <sheetFormatPr defaultRowHeight="14.5" x14ac:dyDescent="0.35"/>
  <cols>
    <col min="1" max="1" width="30.26953125" customWidth="1"/>
    <col min="2" max="2" width="65.26953125" style="1" customWidth="1"/>
    <col min="3" max="7" width="15.7265625" customWidth="1"/>
    <col min="8" max="8" width="21.1796875" hidden="1" customWidth="1"/>
    <col min="9" max="9" width="52.81640625" style="9" customWidth="1"/>
    <col min="11" max="11" width="21.7265625" customWidth="1"/>
  </cols>
  <sheetData>
    <row r="1" spans="1:13" ht="49.5" customHeight="1" x14ac:dyDescent="0.35">
      <c r="B1" s="9"/>
    </row>
    <row r="2" spans="1:13" ht="17.25" customHeight="1" x14ac:dyDescent="0.45">
      <c r="A2" s="3"/>
      <c r="B2" s="103" t="str">
        <f>Introduction!G7</f>
        <v>John Smith</v>
      </c>
      <c r="C2" s="3"/>
      <c r="D2" s="3"/>
      <c r="E2" s="3"/>
      <c r="F2" s="3"/>
      <c r="G2" s="3"/>
      <c r="H2" s="3"/>
    </row>
    <row r="3" spans="1:13" ht="39" customHeight="1" x14ac:dyDescent="0.35">
      <c r="B3" s="109" t="str">
        <f>Introduction!G9</f>
        <v>NELEP</v>
      </c>
      <c r="J3" s="4"/>
      <c r="K3" s="11"/>
      <c r="L3" s="4"/>
      <c r="M3" s="4"/>
    </row>
    <row r="4" spans="1:13" ht="61.5" customHeight="1" x14ac:dyDescent="0.35">
      <c r="B4" s="13" t="s">
        <v>96</v>
      </c>
      <c r="C4" s="38" t="s">
        <v>61</v>
      </c>
      <c r="D4" s="39" t="s">
        <v>62</v>
      </c>
      <c r="E4" s="40" t="s">
        <v>63</v>
      </c>
      <c r="F4" s="41" t="s">
        <v>65</v>
      </c>
      <c r="G4" s="41" t="s">
        <v>64</v>
      </c>
      <c r="H4" s="35" t="s">
        <v>19</v>
      </c>
      <c r="I4" s="55" t="s">
        <v>83</v>
      </c>
      <c r="J4" s="4"/>
      <c r="K4" s="12"/>
      <c r="L4" s="4"/>
      <c r="M4" s="4"/>
    </row>
    <row r="5" spans="1:13" x14ac:dyDescent="0.35">
      <c r="B5" s="5"/>
      <c r="C5" s="2"/>
      <c r="D5" s="2"/>
      <c r="E5" s="2"/>
      <c r="F5" s="2"/>
      <c r="G5" s="2"/>
      <c r="I5" s="58"/>
      <c r="J5" s="4"/>
      <c r="K5" s="4"/>
      <c r="L5" s="4"/>
      <c r="M5" s="4"/>
    </row>
    <row r="6" spans="1:13" x14ac:dyDescent="0.35">
      <c r="B6" s="5"/>
      <c r="C6" s="43"/>
      <c r="D6" s="2"/>
      <c r="E6" s="2"/>
      <c r="F6" s="2"/>
      <c r="G6" s="2"/>
      <c r="I6" s="58"/>
      <c r="J6" s="4"/>
      <c r="K6" s="4"/>
      <c r="L6" s="4"/>
      <c r="M6" s="4"/>
    </row>
    <row r="7" spans="1:13" ht="59.25" customHeight="1" x14ac:dyDescent="0.35">
      <c r="B7" s="61" t="str">
        <f>Table13[[#Headers],[Key skills demonstrated: Communication]]</f>
        <v>Key skills demonstrated: Communication</v>
      </c>
      <c r="C7" s="52">
        <f>COUNTIF(Assessment!XEH73,"&lt;=12.25")</f>
        <v>0</v>
      </c>
      <c r="D7" s="52">
        <f>COUNTIF(Assessment!XEH73,"&gt;=12.25")-COUNTIF(Assessment!XEH73,"&gt;17.5")</f>
        <v>0</v>
      </c>
      <c r="E7" s="52">
        <f>COUNTIF(Assessment!XEH73,"&gt;=17.5")-COUNTIF(Assessment!XEH73,"&gt;=22.75")</f>
        <v>1</v>
      </c>
      <c r="F7" s="52">
        <f>COUNTIF(Assessment!XEH73,"&gt;=22.75")-COUNTIF(Assessment!XEH73,"&gt;=27")</f>
        <v>0</v>
      </c>
      <c r="G7" s="52">
        <f>COUNTIF(Assessment!XEH73,"&gt;=27.1")</f>
        <v>0</v>
      </c>
      <c r="H7" s="28" t="s">
        <v>18</v>
      </c>
      <c r="I7" s="58" t="str">
        <f>Assessment!E12</f>
        <v>Enter text here</v>
      </c>
    </row>
    <row r="8" spans="1:13" ht="68.25" customHeight="1" x14ac:dyDescent="0.35">
      <c r="B8" s="62" t="s">
        <v>103</v>
      </c>
      <c r="C8" s="52">
        <f>COUNTIF(Assessment!XEH82,"&lt;=5.25")</f>
        <v>0</v>
      </c>
      <c r="D8" s="52">
        <f>COUNTIF(Assessment!XEH82,"&gt;=5.25")-COUNTIF(Assessment!XEH82,"&gt;7.5")</f>
        <v>0</v>
      </c>
      <c r="E8" s="52">
        <f>COUNTIF(Assessment!XEH82,"&gt;=7.5")-COUNTIF(Assessment!XEH82,"&gt;=9.75")</f>
        <v>0</v>
      </c>
      <c r="F8" s="52">
        <f>COUNTIF(Assessment!XEH82,"&gt;=9.75")-COUNTIF(Assessment!XEH82,"&gt;=12")</f>
        <v>1</v>
      </c>
      <c r="G8" s="52">
        <f>COUNTIF(Assessment!XEH82,"&gt;=12")</f>
        <v>0</v>
      </c>
      <c r="H8" s="28" t="s">
        <v>18</v>
      </c>
      <c r="I8" s="58" t="str">
        <f>Assessment!E18</f>
        <v xml:space="preserve">Enter text here </v>
      </c>
    </row>
    <row r="9" spans="1:13" ht="48.75" customHeight="1" x14ac:dyDescent="0.35">
      <c r="B9" s="62" t="str">
        <f>Table1367[[#Headers],[ Module 2  Travel Plan (presentation content)                                                                                     Only complete where student has completed module                                      ]]</f>
        <v xml:space="preserve"> Module 2  Travel Plan (presentation content)                                                                                     Only complete where student has completed module                                      </v>
      </c>
      <c r="C9" s="7">
        <f>COUNTIF(Assessment!XEH95,"&lt;=5.25")</f>
        <v>0</v>
      </c>
      <c r="D9" s="7">
        <f>COUNTIF(Assessment!XEH95,"&gt;=5.25")-COUNTIF(Assessment!XEH95,"&gt;7.5")</f>
        <v>0</v>
      </c>
      <c r="E9" s="7">
        <f>COUNTIF(Assessment!XEH95,"&gt;=7.5")-COUNTIF(Assessment!XEH95,"&gt;=9.75")</f>
        <v>0</v>
      </c>
      <c r="F9" s="7">
        <f>COUNTIF(Assessment!XEH95,"&gt;=9.75")-COUNTIF(Assessment!XEH95,"&gt;=12")</f>
        <v>1</v>
      </c>
      <c r="G9" s="7">
        <f>COUNTIF(Assessment!XEH95,"&gt;=12")</f>
        <v>0</v>
      </c>
      <c r="H9" s="28" t="s">
        <v>18</v>
      </c>
      <c r="I9" s="58" t="str">
        <f>Assessment!E24</f>
        <v xml:space="preserve">Enter text here </v>
      </c>
    </row>
    <row r="10" spans="1:13" ht="66.75" customHeight="1" x14ac:dyDescent="0.35">
      <c r="B10" s="62" t="str">
        <f>Table13679[[#Headers],[ Module 5: Being an effective employee (presentation content)                                                 Only complete where student has completed module]]</f>
        <v xml:space="preserve"> Module 5: Being an effective employee (presentation content)                                                 Only complete where student has completed module</v>
      </c>
      <c r="C10" s="7">
        <f>COUNTIF(Assessment!XEH106,"&lt;=5.25")</f>
        <v>0</v>
      </c>
      <c r="D10" s="7">
        <f>COUNTIF(Assessment!XEH106,"&gt;=5.25")-COUNTIF(Assessment!XEH106,"&gt;7.5")</f>
        <v>0</v>
      </c>
      <c r="E10" s="7">
        <f>COUNTIF(Assessment!XEH106,"&gt;=7.5")-COUNTIF(Assessment!XEH106,"&gt;=9.75")</f>
        <v>1</v>
      </c>
      <c r="F10" s="7">
        <f>COUNTIF(Assessment!XEH106,"&gt;=9.75")-COUNTIF(Assessment!XEH106,"&gt;=12")</f>
        <v>0</v>
      </c>
      <c r="G10" s="7">
        <f>COUNTIF(Assessment!XEH106,"&gt;=12")</f>
        <v>0</v>
      </c>
      <c r="H10" s="28" t="s">
        <v>18</v>
      </c>
      <c r="I10" s="58" t="str">
        <f>Assessment!E30</f>
        <v xml:space="preserve">Enter text here </v>
      </c>
    </row>
    <row r="11" spans="1:13" ht="59.25" customHeight="1" x14ac:dyDescent="0.35">
      <c r="B11" s="62" t="str">
        <f>Table1367910[[#Headers],[Module 8: Work place challenge (presentation content)]]</f>
        <v>Module 8: Work place challenge (presentation content)</v>
      </c>
      <c r="C11" s="7">
        <f>COUNTIF(Assessment!XEH117,"&lt;=4")</f>
        <v>0</v>
      </c>
      <c r="D11" s="7">
        <f>COUNTIF(Assessment!XEH117,"&gt;=4")-COUNTIF(Assessment!XEH117,"&gt;8")</f>
        <v>0</v>
      </c>
      <c r="E11" s="7">
        <f>COUNTIF(Assessment!XEH117,"&gt;=8")-COUNTIF(Assessment!XEH117,"&gt;=12")</f>
        <v>1</v>
      </c>
      <c r="F11" s="7">
        <f>COUNTIF(Assessment!XEH117,"&gt;=12")-COUNTIF(Assessment!XEH117,"&gt;=16")</f>
        <v>0</v>
      </c>
      <c r="G11" s="7">
        <f>COUNTIF(Assessment!XEH117,"&gt;=16")</f>
        <v>0</v>
      </c>
      <c r="H11" s="28" t="s">
        <v>18</v>
      </c>
      <c r="I11" s="58" t="str">
        <f>Assessment!E38</f>
        <v xml:space="preserve">Enter text here </v>
      </c>
    </row>
    <row r="31" hidden="1" x14ac:dyDescent="0.35"/>
    <row r="32" hidden="1" x14ac:dyDescent="0.35"/>
    <row r="33" hidden="1" x14ac:dyDescent="0.35"/>
  </sheetData>
  <sheetProtection algorithmName="SHA-512" hashValue="Jc8iVrVAtYzetYz44TX+vR8OOrTz4PDeePQ+DanUO3VkUUI0mvCnNKidsUdx4TTIfExqDMpxAm87fOl9CUle8w==" saltValue="jR25Bm2xZtHh+Pgvvtx+rA==" spinCount="100000" sheet="1" objects="1" scenarios="1"/>
  <conditionalFormatting sqref="C7:G11">
    <cfRule type="iconSet" priority="146">
      <iconSet iconSet="5Quarters" showValue="0">
        <cfvo type="percent" val="0"/>
        <cfvo type="percent" val="20"/>
        <cfvo type="percent" val="40"/>
        <cfvo type="percent" val="60"/>
        <cfvo type="percent" val="80"/>
      </iconSet>
    </cfRule>
  </conditionalFormatting>
  <conditionalFormatting sqref="C7:G11">
    <cfRule type="iconSet" priority="147">
      <iconSet iconSet="5Quarters">
        <cfvo type="percent" val="0"/>
        <cfvo type="percent" val="20"/>
        <cfvo type="percent" val="40"/>
        <cfvo type="percent" val="60"/>
        <cfvo type="percent" val="80"/>
      </iconSet>
    </cfRule>
    <cfRule type="iconSet" priority="148">
      <iconSet showValue="0">
        <cfvo type="percent" val="0"/>
        <cfvo type="percent" val="33"/>
        <cfvo type="percent" val="67"/>
      </iconSet>
    </cfRule>
  </conditionalFormatting>
  <hyperlinks>
    <hyperlink ref="H7:H11" location="'Strategic Thinking'!A1" display="See suggested Courses" xr:uid="{00000000-0004-0000-0700-000001000000}"/>
    <hyperlink ref="H11" location="'Conceptual Tinking'!A1" display="See suggested Courses" xr:uid="{00000000-0004-0000-0700-000002000000}"/>
    <hyperlink ref="H7" location="'Concern for Order'!A1" display="See suggested Courses" xr:uid="{00000000-0004-0000-0700-00000D000000}"/>
    <hyperlink ref="H8" location="'Organisation and Planning'!A1" display="See suggested Courses" xr:uid="{00000000-0004-0000-0700-00000E000000}"/>
    <hyperlink ref="H9" location="'Personal Innovation'!A1" display="See suggested Courses" xr:uid="{00000000-0004-0000-0700-00000F000000}"/>
    <hyperlink ref="H10" location="'Analytical Ability'!A1" display="See suggested Courses" xr:uid="{00000000-0004-0000-0700-000010000000}"/>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C80"/>
  <sheetViews>
    <sheetView showGridLines="0" showRowColHeaders="0" zoomScale="90" zoomScaleNormal="90" workbookViewId="0">
      <selection activeCell="B2" sqref="B2"/>
    </sheetView>
  </sheetViews>
  <sheetFormatPr defaultRowHeight="14.5" x14ac:dyDescent="0.35"/>
  <cols>
    <col min="1" max="1" width="12.1796875" customWidth="1"/>
    <col min="2" max="2" width="55.453125" customWidth="1"/>
    <col min="3" max="3" width="94.453125" customWidth="1"/>
  </cols>
  <sheetData>
    <row r="1" spans="2:3" ht="122.25" customHeight="1" x14ac:dyDescent="0.75">
      <c r="C1" s="14" t="s">
        <v>16</v>
      </c>
    </row>
    <row r="2" spans="2:3" ht="33" customHeight="1" x14ac:dyDescent="0.5">
      <c r="B2" s="65" t="str">
        <f>Introduction!G7</f>
        <v>John Smith</v>
      </c>
      <c r="C2" s="65" t="str">
        <f>Introduction!G9</f>
        <v>NELEP</v>
      </c>
    </row>
    <row r="3" spans="2:3" ht="15" thickBot="1" x14ac:dyDescent="0.4"/>
    <row r="4" spans="2:3" x14ac:dyDescent="0.35">
      <c r="C4" s="119" t="str">
        <f>Assessment!E12</f>
        <v>Enter text here</v>
      </c>
    </row>
    <row r="5" spans="2:3" x14ac:dyDescent="0.35">
      <c r="C5" s="120"/>
    </row>
    <row r="6" spans="2:3" x14ac:dyDescent="0.35">
      <c r="C6" s="120"/>
    </row>
    <row r="7" spans="2:3" x14ac:dyDescent="0.35">
      <c r="C7" s="120"/>
    </row>
    <row r="8" spans="2:3" x14ac:dyDescent="0.35">
      <c r="C8" s="120"/>
    </row>
    <row r="9" spans="2:3" x14ac:dyDescent="0.35">
      <c r="C9" s="120"/>
    </row>
    <row r="10" spans="2:3" x14ac:dyDescent="0.35">
      <c r="C10" s="120"/>
    </row>
    <row r="11" spans="2:3" x14ac:dyDescent="0.35">
      <c r="C11" s="120"/>
    </row>
    <row r="12" spans="2:3" x14ac:dyDescent="0.35">
      <c r="C12" s="120"/>
    </row>
    <row r="13" spans="2:3" x14ac:dyDescent="0.35">
      <c r="C13" s="120"/>
    </row>
    <row r="14" spans="2:3" x14ac:dyDescent="0.35">
      <c r="C14" s="120"/>
    </row>
    <row r="15" spans="2:3" x14ac:dyDescent="0.35">
      <c r="C15" s="120"/>
    </row>
    <row r="16" spans="2:3" x14ac:dyDescent="0.35">
      <c r="C16" s="120"/>
    </row>
    <row r="17" spans="3:3" ht="15" thickBot="1" x14ac:dyDescent="0.4">
      <c r="C17" s="121"/>
    </row>
    <row r="19" spans="3:3" ht="15" thickBot="1" x14ac:dyDescent="0.4"/>
    <row r="20" spans="3:3" x14ac:dyDescent="0.35">
      <c r="C20" s="119" t="str">
        <f>Assessment!E18</f>
        <v xml:space="preserve">Enter text here </v>
      </c>
    </row>
    <row r="21" spans="3:3" x14ac:dyDescent="0.35">
      <c r="C21" s="120"/>
    </row>
    <row r="22" spans="3:3" x14ac:dyDescent="0.35">
      <c r="C22" s="120"/>
    </row>
    <row r="23" spans="3:3" x14ac:dyDescent="0.35">
      <c r="C23" s="120"/>
    </row>
    <row r="24" spans="3:3" x14ac:dyDescent="0.35">
      <c r="C24" s="120"/>
    </row>
    <row r="25" spans="3:3" x14ac:dyDescent="0.35">
      <c r="C25" s="120"/>
    </row>
    <row r="26" spans="3:3" x14ac:dyDescent="0.35">
      <c r="C26" s="120"/>
    </row>
    <row r="27" spans="3:3" x14ac:dyDescent="0.35">
      <c r="C27" s="120"/>
    </row>
    <row r="28" spans="3:3" x14ac:dyDescent="0.35">
      <c r="C28" s="120"/>
    </row>
    <row r="29" spans="3:3" x14ac:dyDescent="0.35">
      <c r="C29" s="120"/>
    </row>
    <row r="30" spans="3:3" x14ac:dyDescent="0.35">
      <c r="C30" s="120"/>
    </row>
    <row r="31" spans="3:3" x14ac:dyDescent="0.35">
      <c r="C31" s="120"/>
    </row>
    <row r="32" spans="3:3" ht="15" thickBot="1" x14ac:dyDescent="0.4">
      <c r="C32" s="121"/>
    </row>
    <row r="33" spans="3:3" x14ac:dyDescent="0.35">
      <c r="C33" s="57"/>
    </row>
    <row r="35" spans="3:3" ht="15" thickBot="1" x14ac:dyDescent="0.4"/>
    <row r="36" spans="3:3" x14ac:dyDescent="0.35">
      <c r="C36" s="119" t="str">
        <f>Assessment!E24</f>
        <v xml:space="preserve">Enter text here </v>
      </c>
    </row>
    <row r="37" spans="3:3" x14ac:dyDescent="0.35">
      <c r="C37" s="120"/>
    </row>
    <row r="38" spans="3:3" x14ac:dyDescent="0.35">
      <c r="C38" s="120"/>
    </row>
    <row r="39" spans="3:3" x14ac:dyDescent="0.35">
      <c r="C39" s="120"/>
    </row>
    <row r="40" spans="3:3" x14ac:dyDescent="0.35">
      <c r="C40" s="120"/>
    </row>
    <row r="41" spans="3:3" x14ac:dyDescent="0.35">
      <c r="C41" s="120"/>
    </row>
    <row r="42" spans="3:3" x14ac:dyDescent="0.35">
      <c r="C42" s="120"/>
    </row>
    <row r="43" spans="3:3" x14ac:dyDescent="0.35">
      <c r="C43" s="120"/>
    </row>
    <row r="44" spans="3:3" x14ac:dyDescent="0.35">
      <c r="C44" s="120"/>
    </row>
    <row r="45" spans="3:3" x14ac:dyDescent="0.35">
      <c r="C45" s="120"/>
    </row>
    <row r="46" spans="3:3" x14ac:dyDescent="0.35">
      <c r="C46" s="120"/>
    </row>
    <row r="47" spans="3:3" x14ac:dyDescent="0.35">
      <c r="C47" s="120"/>
    </row>
    <row r="48" spans="3:3" x14ac:dyDescent="0.35">
      <c r="C48" s="120"/>
    </row>
    <row r="49" spans="3:3" ht="15" thickBot="1" x14ac:dyDescent="0.4">
      <c r="C49" s="121"/>
    </row>
    <row r="50" spans="3:3" x14ac:dyDescent="0.35">
      <c r="C50" s="57"/>
    </row>
    <row r="51" spans="3:3" ht="15" thickBot="1" x14ac:dyDescent="0.4"/>
    <row r="52" spans="3:3" x14ac:dyDescent="0.35">
      <c r="C52" s="119" t="str">
        <f>Assessment!E30</f>
        <v xml:space="preserve">Enter text here </v>
      </c>
    </row>
    <row r="53" spans="3:3" x14ac:dyDescent="0.35">
      <c r="C53" s="120"/>
    </row>
    <row r="54" spans="3:3" x14ac:dyDescent="0.35">
      <c r="C54" s="120"/>
    </row>
    <row r="55" spans="3:3" x14ac:dyDescent="0.35">
      <c r="C55" s="120"/>
    </row>
    <row r="56" spans="3:3" x14ac:dyDescent="0.35">
      <c r="C56" s="120"/>
    </row>
    <row r="57" spans="3:3" x14ac:dyDescent="0.35">
      <c r="C57" s="120"/>
    </row>
    <row r="58" spans="3:3" x14ac:dyDescent="0.35">
      <c r="C58" s="120"/>
    </row>
    <row r="59" spans="3:3" x14ac:dyDescent="0.35">
      <c r="C59" s="120"/>
    </row>
    <row r="60" spans="3:3" x14ac:dyDescent="0.35">
      <c r="C60" s="120"/>
    </row>
    <row r="61" spans="3:3" x14ac:dyDescent="0.35">
      <c r="C61" s="120"/>
    </row>
    <row r="62" spans="3:3" x14ac:dyDescent="0.35">
      <c r="C62" s="120"/>
    </row>
    <row r="63" spans="3:3" x14ac:dyDescent="0.35">
      <c r="C63" s="120"/>
    </row>
    <row r="64" spans="3:3" ht="15" thickBot="1" x14ac:dyDescent="0.4">
      <c r="C64" s="121"/>
    </row>
    <row r="65" spans="3:3" x14ac:dyDescent="0.35">
      <c r="C65" s="57"/>
    </row>
    <row r="66" spans="3:3" ht="15" thickBot="1" x14ac:dyDescent="0.4"/>
    <row r="67" spans="3:3" x14ac:dyDescent="0.35">
      <c r="C67" s="119" t="str">
        <f>Assessment!E38</f>
        <v xml:space="preserve">Enter text here </v>
      </c>
    </row>
    <row r="68" spans="3:3" x14ac:dyDescent="0.35">
      <c r="C68" s="120"/>
    </row>
    <row r="69" spans="3:3" x14ac:dyDescent="0.35">
      <c r="C69" s="120"/>
    </row>
    <row r="70" spans="3:3" x14ac:dyDescent="0.35">
      <c r="C70" s="120"/>
    </row>
    <row r="71" spans="3:3" x14ac:dyDescent="0.35">
      <c r="C71" s="120"/>
    </row>
    <row r="72" spans="3:3" x14ac:dyDescent="0.35">
      <c r="C72" s="120"/>
    </row>
    <row r="73" spans="3:3" x14ac:dyDescent="0.35">
      <c r="C73" s="120"/>
    </row>
    <row r="74" spans="3:3" x14ac:dyDescent="0.35">
      <c r="C74" s="120"/>
    </row>
    <row r="75" spans="3:3" x14ac:dyDescent="0.35">
      <c r="C75" s="120"/>
    </row>
    <row r="76" spans="3:3" x14ac:dyDescent="0.35">
      <c r="C76" s="120"/>
    </row>
    <row r="77" spans="3:3" x14ac:dyDescent="0.35">
      <c r="C77" s="120"/>
    </row>
    <row r="78" spans="3:3" x14ac:dyDescent="0.35">
      <c r="C78" s="120"/>
    </row>
    <row r="79" spans="3:3" x14ac:dyDescent="0.35">
      <c r="C79" s="120"/>
    </row>
    <row r="80" spans="3:3" ht="15" thickBot="1" x14ac:dyDescent="0.4">
      <c r="C80" s="121"/>
    </row>
  </sheetData>
  <sheetProtection algorithmName="SHA-512" hashValue="NBM9MFT1NPB8agFE4QL1KlXhV48OS0bnZWkXCeG5FVcpjTwPZTFeGPoLtT2c3xPv7cwv7U5obiXpIkDZTKrYUg==" saltValue="BWWcLSFYDzj0LaW/VQurEg==" spinCount="100000" sheet="1" objects="1" scenarios="1"/>
  <mergeCells count="5">
    <mergeCell ref="C4:C17"/>
    <mergeCell ref="C20:C32"/>
    <mergeCell ref="C36:C49"/>
    <mergeCell ref="C52:C64"/>
    <mergeCell ref="C67:C8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91739BF02E264C92CB122A08F6BB77" ma:contentTypeVersion="13" ma:contentTypeDescription="Create a new document." ma:contentTypeScope="" ma:versionID="d2cafa23c88a002587f96d8cf6626c4c">
  <xsd:schema xmlns:xsd="http://www.w3.org/2001/XMLSchema" xmlns:xs="http://www.w3.org/2001/XMLSchema" xmlns:p="http://schemas.microsoft.com/office/2006/metadata/properties" xmlns:ns3="c257e2d1-ff2c-4124-aa9b-26d426aeaf0f" xmlns:ns4="bf0e3788-7c40-49bf-aa00-0676d2546e9d" targetNamespace="http://schemas.microsoft.com/office/2006/metadata/properties" ma:root="true" ma:fieldsID="f094a2a88c27c52d3b44f4a2caa7e05d" ns3:_="" ns4:_="">
    <xsd:import namespace="c257e2d1-ff2c-4124-aa9b-26d426aeaf0f"/>
    <xsd:import namespace="bf0e3788-7c40-49bf-aa00-0676d2546e9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7e2d1-ff2c-4124-aa9b-26d426aea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0e3788-7c40-49bf-aa00-0676d2546e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1F7EC9-09C1-4DFB-9C72-466D7D970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7e2d1-ff2c-4124-aa9b-26d426aeaf0f"/>
    <ds:schemaRef ds:uri="bf0e3788-7c40-49bf-aa00-0676d2546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6B7D6-EA65-4ED3-8B7C-E2EF9681B630}">
  <ds:schemaRefs>
    <ds:schemaRef ds:uri="http://purl.org/dc/elements/1.1/"/>
    <ds:schemaRef ds:uri="http://schemas.microsoft.com/office/2006/metadata/properties"/>
    <ds:schemaRef ds:uri="bf0e3788-7c40-49bf-aa00-0676d2546e9d"/>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257e2d1-ff2c-4124-aa9b-26d426aeaf0f"/>
    <ds:schemaRef ds:uri="http://www.w3.org/XML/1998/namespace"/>
    <ds:schemaRef ds:uri="http://purl.org/dc/dcmitype/"/>
  </ds:schemaRefs>
</ds:datastoreItem>
</file>

<file path=customXml/itemProps3.xml><?xml version="1.0" encoding="utf-8"?>
<ds:datastoreItem xmlns:ds="http://schemas.openxmlformats.org/officeDocument/2006/customXml" ds:itemID="{BD27E6F0-136C-42FA-81C8-F53C821DA5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Tom Intro</vt:lpstr>
      <vt:lpstr>Tom Dashboard</vt:lpstr>
      <vt:lpstr>Tom Scores  </vt:lpstr>
      <vt:lpstr>Tom Summary</vt:lpstr>
      <vt:lpstr>Sheet6</vt:lpstr>
      <vt:lpstr>Introduction</vt:lpstr>
      <vt:lpstr>Assessment</vt:lpstr>
      <vt:lpstr>Summary</vt:lpstr>
      <vt:lpstr>Dashboard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Gallon</dc:creator>
  <cp:lastModifiedBy>Tom Gallon</cp:lastModifiedBy>
  <dcterms:created xsi:type="dcterms:W3CDTF">2014-01-17T07:53:30Z</dcterms:created>
  <dcterms:modified xsi:type="dcterms:W3CDTF">2021-01-29T09:04:07Z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0x0101003791739BF02E264C92CB122A08F6BB77</vt:lpwstr>
  </property>
</Properties>
</file>